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5" documentId="11_7AB7C74F7CEB4EFD6C5751FA6AC9C888372B5DCB" xr6:coauthVersionLast="47" xr6:coauthVersionMax="47" xr10:uidLastSave="{8D878C92-8F9C-4F04-8F41-AA75B50794CB}"/>
  <bookViews>
    <workbookView xWindow="-90" yWindow="-90" windowWidth="19380" windowHeight="10980" xr2:uid="{00000000-000D-0000-FFFF-FFFF00000000}"/>
  </bookViews>
  <sheets>
    <sheet name="Tomate Invernadero" sheetId="2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23" l="1"/>
  <c r="G67" i="23"/>
  <c r="G62" i="23"/>
  <c r="G60" i="23"/>
  <c r="G58" i="23"/>
  <c r="G57" i="23"/>
  <c r="G55" i="23"/>
  <c r="G54" i="23"/>
  <c r="G53" i="23"/>
  <c r="G51" i="23"/>
  <c r="G50" i="23"/>
  <c r="G49" i="23"/>
  <c r="G48" i="23"/>
  <c r="G46" i="23"/>
  <c r="G41" i="23"/>
  <c r="G42" i="23" s="1"/>
  <c r="C90" i="23" s="1"/>
  <c r="G37" i="23"/>
  <c r="C89" i="23" s="1"/>
  <c r="G31" i="23"/>
  <c r="G30" i="23"/>
  <c r="G29" i="23"/>
  <c r="G28" i="23"/>
  <c r="G27" i="23"/>
  <c r="G26" i="23"/>
  <c r="G25" i="23"/>
  <c r="G24" i="23"/>
  <c r="G23" i="23"/>
  <c r="G22" i="23"/>
  <c r="G21" i="23"/>
  <c r="G12" i="23"/>
  <c r="G74" i="23" s="1"/>
  <c r="G63" i="23" l="1"/>
  <c r="C91" i="23" s="1"/>
  <c r="G32" i="23"/>
  <c r="C88" i="23" s="1"/>
  <c r="G69" i="23"/>
  <c r="C92" i="23" s="1"/>
  <c r="G71" i="23" l="1"/>
  <c r="G72" i="23" s="1"/>
  <c r="G73" i="23" s="1"/>
  <c r="C93" i="23" l="1"/>
  <c r="C94" i="23" s="1"/>
  <c r="D93" i="23" s="1"/>
  <c r="C99" i="23"/>
  <c r="E99" i="23"/>
  <c r="D99" i="23"/>
  <c r="G75" i="23"/>
  <c r="D92" i="23" l="1"/>
  <c r="D89" i="23"/>
  <c r="D90" i="23"/>
  <c r="D91" i="23"/>
  <c r="D88" i="23"/>
  <c r="D94" i="23" l="1"/>
</calcChain>
</file>

<file path=xl/sharedStrings.xml><?xml version="1.0" encoding="utf-8"?>
<sst xmlns="http://schemas.openxmlformats.org/spreadsheetml/2006/main" count="176" uniqueCount="120">
  <si>
    <t>RUBRO O CULTIVO</t>
  </si>
  <si>
    <t>Tomate tipo Invernadero</t>
  </si>
  <si>
    <t>RENDIMIENTO (kg/Há.)</t>
  </si>
  <si>
    <t>VARIEDAD</t>
  </si>
  <si>
    <t>Larga Vida (AlaminaRZ -Toqui F1)</t>
  </si>
  <si>
    <t>FECHA ESTIMADA  PRECIO VENTA</t>
  </si>
  <si>
    <t>Julio - Diciembre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</si>
  <si>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</si>
  <si>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</si>
  <si>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</si>
  <si>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</si>
  <si>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</si>
  <si>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</si>
  <si>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</si>
  <si>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</si>
  <si>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</si>
  <si>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 y Local</t>
  </si>
  <si>
    <t>COMUNA/LOCALIDAD</t>
  </si>
  <si>
    <t>Todas la comunas del Área</t>
  </si>
  <si>
    <t>FECHA DE COSECHA</t>
  </si>
  <si>
    <t>FECHA PRECIO INSUMOS</t>
  </si>
  <si>
    <t>CONTINGENCIA</t>
  </si>
  <si>
    <t>Heladas/Sequia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</si>
  <si>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</si>
  <si>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</si>
  <si>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</si>
  <si>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</si>
  <si>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</si>
  <si>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</si>
  <si>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</si>
  <si>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</si>
  <si>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Trasplante</t>
  </si>
  <si>
    <t>JH</t>
  </si>
  <si>
    <t>Enero-Febrero</t>
  </si>
  <si>
    <t>Aplicación fitohormona</t>
  </si>
  <si>
    <t>Abril-Noviembre</t>
  </si>
  <si>
    <t>Aplicación pesticidas</t>
  </si>
  <si>
    <t>Enero-Diciembre</t>
  </si>
  <si>
    <t>Amarre</t>
  </si>
  <si>
    <t>Abril-Mayo</t>
  </si>
  <si>
    <t>Poda</t>
  </si>
  <si>
    <t>Agosto-Septiembre</t>
  </si>
  <si>
    <t>Preparación de mesas</t>
  </si>
  <si>
    <t>Diciembre-Enero</t>
  </si>
  <si>
    <t>Postura de cinta</t>
  </si>
  <si>
    <t>Riego y fertirrigación</t>
  </si>
  <si>
    <t>Postura de acolchado</t>
  </si>
  <si>
    <t>Enero</t>
  </si>
  <si>
    <t>cosecha y acarreo</t>
  </si>
  <si>
    <t>Julio-Diciembre</t>
  </si>
  <si>
    <t>Selección y embalaje</t>
  </si>
  <si>
    <t>Subtotal Jornadas Hombre</t>
  </si>
  <si>
    <t>JORNADAS ANIMAL</t>
  </si>
  <si>
    <t>Subtotal Jornadas Animal</t>
  </si>
  <si>
    <t>MAQUINARIA</t>
  </si>
  <si>
    <t>Preparación de suelos</t>
  </si>
  <si>
    <t>JM</t>
  </si>
  <si>
    <t>Marzo - Abril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</si>
  <si>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</si>
  <si>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</si>
  <si>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</si>
  <si>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</si>
  <si>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</si>
  <si>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</si>
  <si>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</si>
  <si>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Marzo</t>
  </si>
  <si>
    <t>FERTILIZANTES</t>
  </si>
  <si>
    <t>Fostato Diamonico</t>
  </si>
  <si>
    <t>kg</t>
  </si>
  <si>
    <t>Abril - Noviembre</t>
  </si>
  <si>
    <t>Urea</t>
  </si>
  <si>
    <t>Nitrato de potasio</t>
  </si>
  <si>
    <t>Ácido fosfórico</t>
  </si>
  <si>
    <t>Kg</t>
  </si>
  <si>
    <t>FUNGICIDAS</t>
  </si>
  <si>
    <t>Bravo720</t>
  </si>
  <si>
    <t>l</t>
  </si>
  <si>
    <t xml:space="preserve">Systhane 2EC </t>
  </si>
  <si>
    <t>Bellis</t>
  </si>
  <si>
    <t>INSECTICIDAS</t>
  </si>
  <si>
    <t>Selecron 720 EC</t>
  </si>
  <si>
    <t>Fast Plus EW</t>
  </si>
  <si>
    <t>FITOHORMONA</t>
  </si>
  <si>
    <t>Rukam Cuaja</t>
  </si>
  <si>
    <t>Abril - Octubre</t>
  </si>
  <si>
    <t>OTROS</t>
  </si>
  <si>
    <t>Compost</t>
  </si>
  <si>
    <t>M3</t>
  </si>
  <si>
    <t>Subtotal Insumos</t>
  </si>
  <si>
    <t>Item</t>
  </si>
  <si>
    <t>Cajones</t>
  </si>
  <si>
    <t>Cinta gareta</t>
  </si>
  <si>
    <t>Abril - 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</si>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</sst>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</borders>
  <cellStyleXfs count="6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1" fillId="0" borderId="2"/>
    <xf numFmtId="0" fontId="21" fillId="0" borderId="2"/>
    <xf numFmtId="0" fontId="21" fillId="0" borderId="2"/>
  </cellStyleXfs>
  <cellXfs count="155">
    <xf numFmtId="0" fontId="0" fillId="0" borderId="0" xfId="0"/>
    <xf numFmtId="0" fontId="0" fillId="0" borderId="0" xfId="0" applyNumberFormat="1"/>
    <xf numFmtId="0" fontId="14" fillId="7" borderId="2" xfId="0" applyFont="1" applyFill="1" applyBorder="1"/>
    <xf numFmtId="49" fontId="12" fillId="8" borderId="3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vertical="center"/>
    </xf>
    <xf numFmtId="0" fontId="14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49" fontId="12" fillId="8" borderId="4" xfId="0" applyNumberFormat="1" applyFont="1" applyFill="1" applyBorder="1" applyAlignment="1">
      <alignment vertical="center"/>
    </xf>
    <xf numFmtId="49" fontId="14" fillId="8" borderId="5" xfId="0" applyNumberFormat="1" applyFont="1" applyFill="1" applyBorder="1"/>
    <xf numFmtId="0" fontId="14" fillId="9" borderId="8" xfId="0" applyFont="1" applyFill="1" applyBorder="1"/>
    <xf numFmtId="0" fontId="14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0" fontId="14" fillId="2" borderId="11" xfId="0" applyFont="1" applyFill="1" applyBorder="1"/>
    <xf numFmtId="49" fontId="14" fillId="2" borderId="12" xfId="0" applyNumberFormat="1" applyFont="1" applyFill="1" applyBorder="1" applyAlignment="1">
      <alignment vertical="center"/>
    </xf>
    <xf numFmtId="0" fontId="14" fillId="2" borderId="13" xfId="0" applyFont="1" applyFill="1" applyBorder="1"/>
    <xf numFmtId="49" fontId="14" fillId="2" borderId="14" xfId="0" applyNumberFormat="1" applyFont="1" applyFill="1" applyBorder="1" applyAlignment="1">
      <alignment vertical="center"/>
    </xf>
    <xf numFmtId="0" fontId="14" fillId="2" borderId="15" xfId="0" applyFont="1" applyFill="1" applyBorder="1"/>
    <xf numFmtId="0" fontId="14" fillId="2" borderId="16" xfId="0" applyFont="1" applyFill="1" applyBorder="1"/>
    <xf numFmtId="0" fontId="12" fillId="7" borderId="2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2" fillId="8" borderId="18" xfId="0" applyNumberFormat="1" applyFont="1" applyFill="1" applyBorder="1" applyAlignment="1">
      <alignment vertical="center"/>
    </xf>
    <xf numFmtId="0" fontId="0" fillId="0" borderId="2" xfId="0" applyNumberFormat="1" applyBorder="1"/>
    <xf numFmtId="0" fontId="20" fillId="0" borderId="21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 wrapText="1"/>
    </xf>
    <xf numFmtId="17" fontId="20" fillId="0" borderId="21" xfId="0" applyNumberFormat="1" applyFont="1" applyBorder="1" applyAlignment="1">
      <alignment horizontal="right" vertical="center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1" fillId="3" borderId="26" xfId="0" applyNumberFormat="1" applyFont="1" applyFill="1" applyBorder="1" applyAlignment="1">
      <alignment vertical="center" wrapText="1"/>
    </xf>
    <xf numFmtId="0" fontId="2" fillId="2" borderId="27" xfId="0" applyFont="1" applyFill="1" applyBorder="1"/>
    <xf numFmtId="49" fontId="4" fillId="2" borderId="26" xfId="0" applyNumberFormat="1" applyFont="1" applyFill="1" applyBorder="1" applyAlignment="1">
      <alignment vertical="center" wrapText="1"/>
    </xf>
    <xf numFmtId="0" fontId="5" fillId="2" borderId="27" xfId="0" applyFont="1" applyFill="1" applyBorder="1"/>
    <xf numFmtId="49" fontId="4" fillId="2" borderId="28" xfId="0" applyNumberFormat="1" applyFont="1" applyFill="1" applyBorder="1"/>
    <xf numFmtId="0" fontId="4" fillId="2" borderId="28" xfId="0" applyFont="1" applyFill="1" applyBorder="1"/>
    <xf numFmtId="0" fontId="2" fillId="2" borderId="30" xfId="0" applyFont="1" applyFill="1" applyBorder="1" applyAlignment="1">
      <alignment wrapText="1"/>
    </xf>
    <xf numFmtId="14" fontId="2" fillId="2" borderId="31" xfId="0" applyNumberFormat="1" applyFont="1" applyFill="1" applyBorder="1"/>
    <xf numFmtId="0" fontId="2" fillId="2" borderId="24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wrapText="1"/>
    </xf>
    <xf numFmtId="0" fontId="0" fillId="2" borderId="32" xfId="0" applyFill="1" applyBorder="1"/>
    <xf numFmtId="0" fontId="2" fillId="2" borderId="33" xfId="0" applyFont="1" applyFill="1" applyBorder="1"/>
    <xf numFmtId="0" fontId="2" fillId="2" borderId="34" xfId="0" applyFont="1" applyFill="1" applyBorder="1" applyAlignment="1">
      <alignment horizontal="left"/>
    </xf>
    <xf numFmtId="0" fontId="2" fillId="2" borderId="34" xfId="0" applyFont="1" applyFill="1" applyBorder="1"/>
    <xf numFmtId="49" fontId="1" fillId="5" borderId="35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15" fontId="18" fillId="0" borderId="29" xfId="4" applyNumberFormat="1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166" fontId="18" fillId="0" borderId="29" xfId="1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right" wrapText="1"/>
    </xf>
    <xf numFmtId="49" fontId="7" fillId="3" borderId="28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3" fontId="2" fillId="2" borderId="34" xfId="0" applyNumberFormat="1" applyFont="1" applyFill="1" applyBorder="1"/>
    <xf numFmtId="49" fontId="1" fillId="5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49" fontId="1" fillId="3" borderId="37" xfId="0" applyNumberFormat="1" applyFont="1" applyFill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15" fontId="5" fillId="2" borderId="37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166" fontId="5" fillId="2" borderId="37" xfId="0" applyNumberFormat="1" applyFont="1" applyFill="1" applyBorder="1" applyAlignment="1">
      <alignment vertical="center"/>
    </xf>
    <xf numFmtId="49" fontId="3" fillId="3" borderId="37" xfId="0" applyNumberFormat="1" applyFont="1" applyFill="1" applyBorder="1" applyAlignment="1">
      <alignment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3" fontId="2" fillId="2" borderId="40" xfId="0" applyNumberFormat="1" applyFont="1" applyFill="1" applyBorder="1"/>
    <xf numFmtId="49" fontId="1" fillId="3" borderId="35" xfId="0" applyNumberFormat="1" applyFont="1" applyFill="1" applyBorder="1" applyAlignment="1">
      <alignment horizontal="center" vertical="center"/>
    </xf>
    <xf numFmtId="49" fontId="1" fillId="3" borderId="35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15" fontId="22" fillId="0" borderId="29" xfId="5" applyNumberFormat="1" applyFont="1" applyBorder="1" applyAlignment="1">
      <alignment vertical="center"/>
    </xf>
    <xf numFmtId="1" fontId="18" fillId="0" borderId="29" xfId="5" applyNumberFormat="1" applyFont="1" applyBorder="1" applyAlignment="1">
      <alignment horizontal="center" vertical="center"/>
    </xf>
    <xf numFmtId="3" fontId="18" fillId="0" borderId="29" xfId="5" applyNumberFormat="1" applyFont="1" applyBorder="1" applyAlignment="1">
      <alignment horizontal="center" vertical="center"/>
    </xf>
    <xf numFmtId="15" fontId="18" fillId="0" borderId="29" xfId="5" applyNumberFormat="1" applyFont="1" applyBorder="1" applyAlignment="1">
      <alignment vertical="center"/>
    </xf>
    <xf numFmtId="49" fontId="8" fillId="3" borderId="37" xfId="0" applyNumberFormat="1" applyFont="1" applyFill="1" applyBorder="1" applyAlignment="1">
      <alignment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/>
    </xf>
    <xf numFmtId="3" fontId="4" fillId="2" borderId="28" xfId="0" applyNumberFormat="1" applyFont="1" applyFill="1" applyBorder="1"/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0" fontId="2" fillId="2" borderId="42" xfId="0" applyFont="1" applyFill="1" applyBorder="1"/>
    <xf numFmtId="3" fontId="2" fillId="2" borderId="42" xfId="0" applyNumberFormat="1" applyFont="1" applyFill="1" applyBorder="1"/>
    <xf numFmtId="0" fontId="0" fillId="2" borderId="43" xfId="0" applyFill="1" applyBorder="1"/>
    <xf numFmtId="49" fontId="1" fillId="5" borderId="44" xfId="0" applyNumberFormat="1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164" fontId="1" fillId="5" borderId="46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164" fontId="1" fillId="3" borderId="48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164" fontId="1" fillId="5" borderId="48" xfId="0" applyNumberFormat="1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9" fillId="5" borderId="50" xfId="0" applyFont="1" applyFill="1" applyBorder="1" applyAlignment="1">
      <alignment vertical="center"/>
    </xf>
    <xf numFmtId="164" fontId="1" fillId="6" borderId="51" xfId="0" applyNumberFormat="1" applyFont="1" applyFill="1" applyBorder="1" applyAlignment="1">
      <alignment vertical="center"/>
    </xf>
    <xf numFmtId="49" fontId="12" fillId="2" borderId="52" xfId="0" applyNumberFormat="1" applyFont="1" applyFill="1" applyBorder="1" applyAlignment="1">
      <alignment vertical="center"/>
    </xf>
    <xf numFmtId="3" fontId="12" fillId="2" borderId="28" xfId="0" applyNumberFormat="1" applyFont="1" applyFill="1" applyBorder="1" applyAlignment="1">
      <alignment vertical="center"/>
    </xf>
    <xf numFmtId="9" fontId="14" fillId="2" borderId="53" xfId="0" applyNumberFormat="1" applyFont="1" applyFill="1" applyBorder="1"/>
    <xf numFmtId="165" fontId="12" fillId="2" borderId="28" xfId="0" applyNumberFormat="1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165" fontId="12" fillId="8" borderId="55" xfId="0" applyNumberFormat="1" applyFont="1" applyFill="1" applyBorder="1" applyAlignment="1">
      <alignment vertical="center"/>
    </xf>
    <xf numFmtId="9" fontId="12" fillId="8" borderId="56" xfId="0" applyNumberFormat="1" applyFont="1" applyFill="1" applyBorder="1" applyAlignment="1">
      <alignment vertical="center"/>
    </xf>
    <xf numFmtId="0" fontId="0" fillId="2" borderId="57" xfId="0" applyFill="1" applyBorder="1"/>
    <xf numFmtId="165" fontId="12" fillId="8" borderId="56" xfId="0" applyNumberFormat="1" applyFont="1" applyFill="1" applyBorder="1" applyAlignment="1">
      <alignment vertical="center"/>
    </xf>
    <xf numFmtId="166" fontId="20" fillId="0" borderId="21" xfId="1" applyNumberFormat="1" applyFont="1" applyBorder="1" applyAlignment="1">
      <alignment horizontal="right" vertical="center"/>
    </xf>
    <xf numFmtId="3" fontId="20" fillId="0" borderId="21" xfId="1" applyNumberFormat="1" applyFont="1" applyBorder="1" applyAlignment="1">
      <alignment horizontal="right"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/>
    </xf>
    <xf numFmtId="41" fontId="20" fillId="0" borderId="29" xfId="2" applyFont="1" applyBorder="1" applyAlignment="1">
      <alignment horizontal="center" vertical="center"/>
    </xf>
    <xf numFmtId="166" fontId="20" fillId="0" borderId="29" xfId="1" applyNumberFormat="1" applyFont="1" applyBorder="1" applyAlignment="1">
      <alignment horizontal="center" vertical="center"/>
    </xf>
    <xf numFmtId="166" fontId="20" fillId="0" borderId="29" xfId="1" applyNumberFormat="1" applyFont="1" applyBorder="1" applyAlignment="1">
      <alignment vertical="center"/>
    </xf>
    <xf numFmtId="17" fontId="20" fillId="0" borderId="21" xfId="0" quotePrefix="1" applyNumberFormat="1" applyFont="1" applyBorder="1" applyAlignment="1">
      <alignment horizontal="right" vertical="center"/>
    </xf>
    <xf numFmtId="41" fontId="12" fillId="8" borderId="19" xfId="2" applyFont="1" applyFill="1" applyBorder="1" applyAlignment="1">
      <alignment vertical="center"/>
    </xf>
    <xf numFmtId="41" fontId="12" fillId="8" borderId="20" xfId="2" applyFont="1" applyFill="1" applyBorder="1" applyAlignment="1">
      <alignment vertical="center"/>
    </xf>
    <xf numFmtId="166" fontId="0" fillId="0" borderId="0" xfId="0" applyNumberFormat="1"/>
    <xf numFmtId="2" fontId="20" fillId="0" borderId="29" xfId="0" applyNumberFormat="1" applyFont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49" fontId="17" fillId="9" borderId="6" xfId="0" applyNumberFormat="1" applyFont="1" applyFill="1" applyBorder="1" applyAlignment="1">
      <alignment vertical="center"/>
    </xf>
    <xf numFmtId="0" fontId="12" fillId="9" borderId="7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wrapText="1"/>
    </xf>
    <xf numFmtId="0" fontId="3" fillId="4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/>
    <xf numFmtId="0" fontId="4" fillId="2" borderId="28" xfId="0" applyFont="1" applyFill="1" applyBorder="1" applyAlignment="1"/>
  </cellXfs>
  <cellStyles count="6">
    <cellStyle name="Millares" xfId="1" builtinId="3"/>
    <cellStyle name="Millares [0]" xfId="2" builtinId="6"/>
    <cellStyle name="Normal" xfId="0" builtinId="0"/>
    <cellStyle name="Normal 2" xfId="5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184726</xdr:rowOff>
    </xdr:from>
    <xdr:to>
      <xdr:col>7</xdr:col>
      <xdr:colOff>8659</xdr:colOff>
      <xdr:row>7</xdr:row>
      <xdr:rowOff>11545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84726"/>
          <a:ext cx="6321136" cy="1160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IU100"/>
  <sheetViews>
    <sheetView tabSelected="1" topLeftCell="A37" zoomScale="110" zoomScaleNormal="110" workbookViewId="0">
      <selection activeCell="F62" sqref="F62"/>
    </sheetView>
  </sheetViews>
  <sheetFormatPr defaultColWidth="10.85546875" defaultRowHeight="11.25" customHeight="1"/>
  <cols>
    <col min="1" max="1" width="4.42578125" style="1" customWidth="1"/>
    <col min="2" max="2" width="20.85546875" style="1" customWidth="1"/>
    <col min="3" max="3" width="20.7109375" style="1" customWidth="1"/>
    <col min="4" max="4" width="9.42578125" style="1" customWidth="1"/>
    <col min="5" max="5" width="14.42578125" style="1" customWidth="1"/>
    <col min="6" max="6" width="11" style="1" customWidth="1"/>
    <col min="7" max="7" width="18" style="1" customWidth="1"/>
    <col min="8" max="255" width="10.85546875" style="1" customWidth="1"/>
  </cols>
  <sheetData>
    <row r="1" spans="1:7" ht="15" customHeight="1">
      <c r="A1" s="36"/>
      <c r="B1" s="36"/>
      <c r="C1" s="36"/>
      <c r="D1" s="36"/>
      <c r="E1" s="36"/>
      <c r="F1" s="36"/>
      <c r="G1" s="36"/>
    </row>
    <row r="2" spans="1:7" ht="15" customHeight="1">
      <c r="A2" s="36"/>
      <c r="B2" s="36"/>
      <c r="C2" s="36"/>
      <c r="D2" s="36"/>
      <c r="E2" s="36"/>
      <c r="F2" s="36"/>
      <c r="G2" s="36"/>
    </row>
    <row r="3" spans="1:7" ht="15" customHeight="1">
      <c r="A3" s="36"/>
      <c r="B3" s="36"/>
      <c r="C3" s="36"/>
      <c r="D3" s="36"/>
      <c r="E3" s="36"/>
      <c r="F3" s="36"/>
      <c r="G3" s="36"/>
    </row>
    <row r="4" spans="1:7" ht="15" customHeight="1">
      <c r="A4" s="36"/>
      <c r="B4" s="36"/>
      <c r="C4" s="36"/>
      <c r="D4" s="36"/>
      <c r="E4" s="36"/>
      <c r="F4" s="36"/>
      <c r="G4" s="36"/>
    </row>
    <row r="5" spans="1:7" ht="15" customHeight="1">
      <c r="A5" s="36"/>
      <c r="B5" s="36"/>
      <c r="C5" s="36"/>
      <c r="D5" s="36"/>
      <c r="E5" s="36"/>
      <c r="F5" s="36"/>
      <c r="G5" s="36"/>
    </row>
    <row r="6" spans="1:7" ht="15" customHeight="1">
      <c r="A6" s="36"/>
      <c r="B6" s="36"/>
      <c r="C6" s="36"/>
      <c r="D6" s="36"/>
      <c r="E6" s="36"/>
      <c r="F6" s="36"/>
      <c r="G6" s="36"/>
    </row>
    <row r="7" spans="1:7" ht="15" customHeight="1">
      <c r="A7" s="36"/>
      <c r="B7" s="36"/>
      <c r="C7" s="36"/>
      <c r="D7" s="36"/>
      <c r="E7" s="36"/>
      <c r="F7" s="36"/>
      <c r="G7" s="36"/>
    </row>
    <row r="8" spans="1:7" ht="15" customHeight="1">
      <c r="A8" s="36"/>
      <c r="B8" s="37"/>
      <c r="C8" s="38"/>
      <c r="D8" s="36"/>
      <c r="E8" s="38"/>
      <c r="F8" s="38"/>
      <c r="G8" s="38"/>
    </row>
    <row r="9" spans="1:7" ht="15">
      <c r="A9" s="39"/>
      <c r="B9" s="40" t="s">
        <v>0</v>
      </c>
      <c r="C9" s="34" t="s">
        <v>1</v>
      </c>
      <c r="D9" s="41"/>
      <c r="E9" s="148" t="s">
        <v>2</v>
      </c>
      <c r="F9" s="149"/>
      <c r="G9" s="132">
        <v>110000</v>
      </c>
    </row>
    <row r="10" spans="1:7" ht="15" customHeight="1">
      <c r="A10" s="39"/>
      <c r="B10" s="42" t="s">
        <v>3</v>
      </c>
      <c r="C10" s="34" t="s">
        <v>4</v>
      </c>
      <c r="D10" s="43"/>
      <c r="E10" s="150" t="s">
        <v>5</v>
      </c>
      <c r="F10" s="151"/>
      <c r="G10" s="35" t="s">
        <v>6</v>
      </c>
    </row>
    <row r="11" spans="1:7" ht="15" customHeight="1">
      <c r="A11" s="39"/>
      <c r="B11" s="42" t="s">
        <v>7</v>
      </c>
      <c r="C11" s="33" t="s">
        <v>8</v>
      </c>
      <c r="D11" s="43"/>
      <c r="E11" s="150" t="s">
        <v>9</v>
      </c>
      <c r="F11" s="151"/>
      <c r="G11" s="132">
        <v>400</v>
      </c>
    </row>
    <row r="12" spans="1:7" ht="15" customHeight="1">
      <c r="A12" s="39"/>
      <c r="B12" s="42" t="s">
        <v>10</v>
      </c>
      <c r="C12" s="33" t="s">
        <v>11</v>
      </c>
      <c r="D12" s="43"/>
      <c r="E12" s="44" t="s">
        <v>12</v>
      </c>
      <c r="F12" s="45"/>
      <c r="G12" s="133">
        <f>+G11*G9</f>
        <v>44000000</v>
      </c>
    </row>
    <row r="13" spans="1:7" ht="15" customHeight="1">
      <c r="A13" s="39"/>
      <c r="B13" s="42" t="s">
        <v>13</v>
      </c>
      <c r="C13" s="33" t="s">
        <v>14</v>
      </c>
      <c r="D13" s="43"/>
      <c r="E13" s="150" t="s">
        <v>15</v>
      </c>
      <c r="F13" s="151"/>
      <c r="G13" s="34" t="s">
        <v>16</v>
      </c>
    </row>
    <row r="14" spans="1:7" ht="15" customHeight="1">
      <c r="A14" s="39"/>
      <c r="B14" s="42" t="s">
        <v>17</v>
      </c>
      <c r="C14" s="152" t="s">
        <v>18</v>
      </c>
      <c r="D14" s="43"/>
      <c r="E14" s="150" t="s">
        <v>19</v>
      </c>
      <c r="F14" s="151"/>
      <c r="G14" s="33" t="s">
        <v>6</v>
      </c>
    </row>
    <row r="15" spans="1:7" ht="15" customHeight="1">
      <c r="A15" s="39"/>
      <c r="B15" s="42" t="s">
        <v>20</v>
      </c>
      <c r="C15" s="139">
        <v>44713</v>
      </c>
      <c r="D15" s="43"/>
      <c r="E15" s="153" t="s">
        <v>21</v>
      </c>
      <c r="F15" s="154"/>
      <c r="G15" s="33" t="s">
        <v>22</v>
      </c>
    </row>
    <row r="16" spans="1:7" ht="12" customHeight="1">
      <c r="A16" s="36"/>
      <c r="B16" s="46"/>
      <c r="C16" s="47"/>
      <c r="D16" s="48"/>
      <c r="E16" s="49"/>
      <c r="F16" s="49"/>
      <c r="G16" s="50"/>
    </row>
    <row r="17" spans="1:7" ht="12" customHeight="1">
      <c r="A17" s="51"/>
      <c r="B17" s="144" t="s">
        <v>23</v>
      </c>
      <c r="C17" s="145"/>
      <c r="D17" s="145"/>
      <c r="E17" s="145"/>
      <c r="F17" s="145"/>
      <c r="G17" s="145"/>
    </row>
    <row r="18" spans="1:7" ht="12" customHeight="1">
      <c r="A18" s="36"/>
      <c r="B18" s="52"/>
      <c r="C18" s="53"/>
      <c r="D18" s="53"/>
      <c r="E18" s="53"/>
      <c r="F18" s="54"/>
      <c r="G18" s="54"/>
    </row>
    <row r="19" spans="1:7" ht="12" customHeight="1">
      <c r="A19" s="39"/>
      <c r="B19" s="55" t="s">
        <v>24</v>
      </c>
      <c r="C19" s="56"/>
      <c r="D19" s="57"/>
      <c r="E19" s="57"/>
      <c r="F19" s="57"/>
      <c r="G19" s="57"/>
    </row>
    <row r="20" spans="1:7" ht="24" customHeight="1">
      <c r="A20" s="51"/>
      <c r="B20" s="58" t="s">
        <v>25</v>
      </c>
      <c r="C20" s="58" t="s">
        <v>26</v>
      </c>
      <c r="D20" s="58" t="s">
        <v>27</v>
      </c>
      <c r="E20" s="58" t="s">
        <v>28</v>
      </c>
      <c r="F20" s="58" t="s">
        <v>29</v>
      </c>
      <c r="G20" s="58" t="s">
        <v>30</v>
      </c>
    </row>
    <row r="21" spans="1:7" ht="15">
      <c r="A21" s="51"/>
      <c r="B21" s="59" t="s">
        <v>31</v>
      </c>
      <c r="C21" s="60" t="s">
        <v>32</v>
      </c>
      <c r="D21" s="61">
        <v>25</v>
      </c>
      <c r="E21" s="62" t="s">
        <v>33</v>
      </c>
      <c r="F21" s="63">
        <v>25000</v>
      </c>
      <c r="G21" s="64">
        <f>(D21*F21)</f>
        <v>625000</v>
      </c>
    </row>
    <row r="22" spans="1:7" ht="15">
      <c r="A22" s="51"/>
      <c r="B22" s="59" t="s">
        <v>34</v>
      </c>
      <c r="C22" s="60" t="s">
        <v>32</v>
      </c>
      <c r="D22" s="61">
        <v>40</v>
      </c>
      <c r="E22" s="62" t="s">
        <v>35</v>
      </c>
      <c r="F22" s="63">
        <v>25000</v>
      </c>
      <c r="G22" s="64">
        <f t="shared" ref="G22:G31" si="0">(D22*F22)</f>
        <v>1000000</v>
      </c>
    </row>
    <row r="23" spans="1:7" ht="15">
      <c r="A23" s="51"/>
      <c r="B23" s="59" t="s">
        <v>36</v>
      </c>
      <c r="C23" s="60" t="s">
        <v>32</v>
      </c>
      <c r="D23" s="61">
        <v>30</v>
      </c>
      <c r="E23" s="62" t="s">
        <v>37</v>
      </c>
      <c r="F23" s="63">
        <v>25000</v>
      </c>
      <c r="G23" s="64">
        <f t="shared" si="0"/>
        <v>750000</v>
      </c>
    </row>
    <row r="24" spans="1:7" ht="15">
      <c r="A24" s="51"/>
      <c r="B24" s="59" t="s">
        <v>38</v>
      </c>
      <c r="C24" s="60" t="s">
        <v>32</v>
      </c>
      <c r="D24" s="61">
        <v>30</v>
      </c>
      <c r="E24" s="62" t="s">
        <v>39</v>
      </c>
      <c r="F24" s="63">
        <v>25000</v>
      </c>
      <c r="G24" s="64">
        <f t="shared" si="0"/>
        <v>750000</v>
      </c>
    </row>
    <row r="25" spans="1:7" ht="15">
      <c r="A25" s="51"/>
      <c r="B25" s="59" t="s">
        <v>40</v>
      </c>
      <c r="C25" s="60" t="s">
        <v>32</v>
      </c>
      <c r="D25" s="61">
        <v>60</v>
      </c>
      <c r="E25" s="62" t="s">
        <v>41</v>
      </c>
      <c r="F25" s="63">
        <v>25000</v>
      </c>
      <c r="G25" s="64">
        <f t="shared" si="0"/>
        <v>1500000</v>
      </c>
    </row>
    <row r="26" spans="1:7" ht="12.75" customHeight="1">
      <c r="A26" s="51"/>
      <c r="B26" s="59" t="s">
        <v>42</v>
      </c>
      <c r="C26" s="60" t="s">
        <v>32</v>
      </c>
      <c r="D26" s="61">
        <v>15</v>
      </c>
      <c r="E26" s="62" t="s">
        <v>43</v>
      </c>
      <c r="F26" s="63">
        <v>25000</v>
      </c>
      <c r="G26" s="64">
        <f t="shared" si="0"/>
        <v>375000</v>
      </c>
    </row>
    <row r="27" spans="1:7" ht="12.75" customHeight="1">
      <c r="A27" s="51"/>
      <c r="B27" s="59" t="s">
        <v>44</v>
      </c>
      <c r="C27" s="60" t="s">
        <v>32</v>
      </c>
      <c r="D27" s="61">
        <v>15</v>
      </c>
      <c r="E27" s="62" t="s">
        <v>43</v>
      </c>
      <c r="F27" s="63">
        <v>25000</v>
      </c>
      <c r="G27" s="64">
        <f t="shared" si="0"/>
        <v>375000</v>
      </c>
    </row>
    <row r="28" spans="1:7" ht="12.75" customHeight="1">
      <c r="A28" s="51"/>
      <c r="B28" s="59" t="s">
        <v>45</v>
      </c>
      <c r="C28" s="60" t="s">
        <v>32</v>
      </c>
      <c r="D28" s="61">
        <v>20</v>
      </c>
      <c r="E28" s="62" t="s">
        <v>37</v>
      </c>
      <c r="F28" s="63">
        <v>25000</v>
      </c>
      <c r="G28" s="64">
        <f t="shared" si="0"/>
        <v>500000</v>
      </c>
    </row>
    <row r="29" spans="1:7" ht="12.75" customHeight="1">
      <c r="A29" s="51"/>
      <c r="B29" s="59" t="s">
        <v>46</v>
      </c>
      <c r="C29" s="60" t="s">
        <v>32</v>
      </c>
      <c r="D29" s="61">
        <v>20</v>
      </c>
      <c r="E29" s="62" t="s">
        <v>47</v>
      </c>
      <c r="F29" s="63">
        <v>25000</v>
      </c>
      <c r="G29" s="64">
        <f t="shared" si="0"/>
        <v>500000</v>
      </c>
    </row>
    <row r="30" spans="1:7" ht="15">
      <c r="A30" s="51"/>
      <c r="B30" s="59" t="s">
        <v>48</v>
      </c>
      <c r="C30" s="60" t="s">
        <v>32</v>
      </c>
      <c r="D30" s="61">
        <v>120</v>
      </c>
      <c r="E30" s="60" t="s">
        <v>49</v>
      </c>
      <c r="F30" s="63">
        <v>25000</v>
      </c>
      <c r="G30" s="64">
        <f t="shared" si="0"/>
        <v>3000000</v>
      </c>
    </row>
    <row r="31" spans="1:7" ht="12.75" customHeight="1">
      <c r="A31" s="51"/>
      <c r="B31" s="59" t="s">
        <v>50</v>
      </c>
      <c r="C31" s="60" t="s">
        <v>32</v>
      </c>
      <c r="D31" s="61">
        <v>120</v>
      </c>
      <c r="E31" s="60" t="s">
        <v>49</v>
      </c>
      <c r="F31" s="63">
        <v>25000</v>
      </c>
      <c r="G31" s="64">
        <f t="shared" si="0"/>
        <v>3000000</v>
      </c>
    </row>
    <row r="32" spans="1:7" ht="12.75" customHeight="1">
      <c r="A32" s="51"/>
      <c r="B32" s="65" t="s">
        <v>51</v>
      </c>
      <c r="C32" s="66"/>
      <c r="D32" s="66"/>
      <c r="E32" s="66"/>
      <c r="F32" s="67"/>
      <c r="G32" s="68">
        <f>SUM(G21:G31)</f>
        <v>12375000</v>
      </c>
    </row>
    <row r="33" spans="1:11" ht="12" customHeight="1">
      <c r="A33" s="36"/>
      <c r="B33" s="52"/>
      <c r="C33" s="54"/>
      <c r="D33" s="54"/>
      <c r="E33" s="54"/>
      <c r="F33" s="69"/>
      <c r="G33" s="69"/>
    </row>
    <row r="34" spans="1:11" ht="12" customHeight="1">
      <c r="A34" s="39"/>
      <c r="B34" s="70" t="s">
        <v>52</v>
      </c>
      <c r="C34" s="71"/>
      <c r="D34" s="72"/>
      <c r="E34" s="72"/>
      <c r="F34" s="73"/>
      <c r="G34" s="73"/>
    </row>
    <row r="35" spans="1:11" ht="24" customHeight="1">
      <c r="A35" s="39"/>
      <c r="B35" s="74" t="s">
        <v>25</v>
      </c>
      <c r="C35" s="75" t="s">
        <v>26</v>
      </c>
      <c r="D35" s="75" t="s">
        <v>27</v>
      </c>
      <c r="E35" s="74" t="s">
        <v>28</v>
      </c>
      <c r="F35" s="75" t="s">
        <v>29</v>
      </c>
      <c r="G35" s="74" t="s">
        <v>30</v>
      </c>
    </row>
    <row r="36" spans="1:11" ht="12" customHeight="1">
      <c r="A36" s="39"/>
      <c r="B36" s="76"/>
      <c r="C36" s="77"/>
      <c r="D36" s="78"/>
      <c r="E36" s="79"/>
      <c r="F36" s="80"/>
      <c r="G36" s="64"/>
    </row>
    <row r="37" spans="1:11" ht="12" customHeight="1">
      <c r="A37" s="39"/>
      <c r="B37" s="81" t="s">
        <v>53</v>
      </c>
      <c r="C37" s="82"/>
      <c r="D37" s="82"/>
      <c r="E37" s="82"/>
      <c r="F37" s="83"/>
      <c r="G37" s="84">
        <f>SUM(G36)</f>
        <v>0</v>
      </c>
    </row>
    <row r="38" spans="1:11" ht="12" customHeight="1">
      <c r="A38" s="36"/>
      <c r="B38" s="85"/>
      <c r="C38" s="86"/>
      <c r="D38" s="86"/>
      <c r="E38" s="86"/>
      <c r="F38" s="87"/>
      <c r="G38" s="87"/>
    </row>
    <row r="39" spans="1:11" ht="12" customHeight="1">
      <c r="A39" s="39"/>
      <c r="B39" s="70" t="s">
        <v>54</v>
      </c>
      <c r="C39" s="71"/>
      <c r="D39" s="72"/>
      <c r="E39" s="72"/>
      <c r="F39" s="73"/>
      <c r="G39" s="73"/>
    </row>
    <row r="40" spans="1:11" ht="24" customHeight="1">
      <c r="A40" s="39"/>
      <c r="B40" s="88" t="s">
        <v>25</v>
      </c>
      <c r="C40" s="88" t="s">
        <v>26</v>
      </c>
      <c r="D40" s="88" t="s">
        <v>27</v>
      </c>
      <c r="E40" s="88" t="s">
        <v>28</v>
      </c>
      <c r="F40" s="89" t="s">
        <v>29</v>
      </c>
      <c r="G40" s="88" t="s">
        <v>30</v>
      </c>
    </row>
    <row r="41" spans="1:11" ht="12.75" customHeight="1">
      <c r="A41" s="51"/>
      <c r="B41" s="97" t="s">
        <v>55</v>
      </c>
      <c r="C41" s="60" t="s">
        <v>56</v>
      </c>
      <c r="D41" s="143">
        <v>0.78125</v>
      </c>
      <c r="E41" s="62" t="s">
        <v>57</v>
      </c>
      <c r="F41" s="63">
        <v>240000</v>
      </c>
      <c r="G41" s="64">
        <f t="shared" ref="G41" si="1">(D41*F41)</f>
        <v>187500</v>
      </c>
      <c r="I41" s="142"/>
    </row>
    <row r="42" spans="1:11" ht="12.75" customHeight="1">
      <c r="A42" s="39"/>
      <c r="B42" s="90" t="s">
        <v>58</v>
      </c>
      <c r="C42" s="91"/>
      <c r="D42" s="91"/>
      <c r="E42" s="91"/>
      <c r="F42" s="92"/>
      <c r="G42" s="93">
        <f>SUM(G41:G41)</f>
        <v>187500</v>
      </c>
    </row>
    <row r="43" spans="1:11" ht="12" customHeight="1">
      <c r="A43" s="36"/>
      <c r="B43" s="85"/>
      <c r="C43" s="86"/>
      <c r="D43" s="86"/>
      <c r="E43" s="86"/>
      <c r="F43" s="87"/>
      <c r="G43" s="87"/>
    </row>
    <row r="44" spans="1:11" ht="12" customHeight="1">
      <c r="A44" s="39"/>
      <c r="B44" s="70" t="s">
        <v>59</v>
      </c>
      <c r="C44" s="71"/>
      <c r="D44" s="72"/>
      <c r="E44" s="72"/>
      <c r="F44" s="73"/>
      <c r="G44" s="73"/>
    </row>
    <row r="45" spans="1:11" ht="24" customHeight="1">
      <c r="A45" s="39"/>
      <c r="B45" s="89" t="s">
        <v>60</v>
      </c>
      <c r="C45" s="89" t="s">
        <v>61</v>
      </c>
      <c r="D45" s="89" t="s">
        <v>62</v>
      </c>
      <c r="E45" s="89" t="s">
        <v>28</v>
      </c>
      <c r="F45" s="89" t="s">
        <v>29</v>
      </c>
      <c r="G45" s="89" t="s">
        <v>30</v>
      </c>
      <c r="K45" s="32"/>
    </row>
    <row r="46" spans="1:11" ht="12.75" customHeight="1">
      <c r="A46" s="51"/>
      <c r="B46" s="94" t="s">
        <v>63</v>
      </c>
      <c r="C46" s="95" t="s">
        <v>64</v>
      </c>
      <c r="D46" s="96">
        <v>28000</v>
      </c>
      <c r="E46" s="60" t="s">
        <v>65</v>
      </c>
      <c r="F46" s="63">
        <v>180</v>
      </c>
      <c r="G46" s="64">
        <f t="shared" ref="G46:G62" si="2">(D46*F46)</f>
        <v>5040000</v>
      </c>
      <c r="K46" s="32"/>
    </row>
    <row r="47" spans="1:11" ht="12.75" customHeight="1">
      <c r="A47" s="51"/>
      <c r="B47" s="94" t="s">
        <v>66</v>
      </c>
      <c r="C47" s="95"/>
      <c r="D47" s="96"/>
      <c r="E47" s="60"/>
      <c r="F47" s="63"/>
      <c r="G47" s="64"/>
    </row>
    <row r="48" spans="1:11" ht="12.75" customHeight="1">
      <c r="A48" s="51"/>
      <c r="B48" s="97" t="s">
        <v>67</v>
      </c>
      <c r="C48" s="95" t="s">
        <v>68</v>
      </c>
      <c r="D48" s="96">
        <v>420</v>
      </c>
      <c r="E48" s="60" t="s">
        <v>69</v>
      </c>
      <c r="F48" s="63">
        <v>1005</v>
      </c>
      <c r="G48" s="64">
        <f t="shared" si="2"/>
        <v>422100</v>
      </c>
    </row>
    <row r="49" spans="1:7" ht="12.75" customHeight="1">
      <c r="A49" s="51"/>
      <c r="B49" s="97" t="s">
        <v>70</v>
      </c>
      <c r="C49" s="95" t="s">
        <v>68</v>
      </c>
      <c r="D49" s="96">
        <v>660</v>
      </c>
      <c r="E49" s="60" t="s">
        <v>69</v>
      </c>
      <c r="F49" s="63">
        <v>1030</v>
      </c>
      <c r="G49" s="64">
        <f t="shared" si="2"/>
        <v>679800</v>
      </c>
    </row>
    <row r="50" spans="1:7" ht="12.75" customHeight="1">
      <c r="A50" s="51"/>
      <c r="B50" s="97" t="s">
        <v>71</v>
      </c>
      <c r="C50" s="95" t="s">
        <v>68</v>
      </c>
      <c r="D50" s="96">
        <v>1000</v>
      </c>
      <c r="E50" s="60" t="s">
        <v>69</v>
      </c>
      <c r="F50" s="63">
        <v>1736</v>
      </c>
      <c r="G50" s="64">
        <f t="shared" si="2"/>
        <v>1736000</v>
      </c>
    </row>
    <row r="51" spans="1:7" ht="12.75" customHeight="1">
      <c r="A51" s="51"/>
      <c r="B51" s="97" t="s">
        <v>72</v>
      </c>
      <c r="C51" s="95" t="s">
        <v>73</v>
      </c>
      <c r="D51" s="96">
        <v>700</v>
      </c>
      <c r="E51" s="60" t="s">
        <v>69</v>
      </c>
      <c r="F51" s="63">
        <v>2632</v>
      </c>
      <c r="G51" s="64">
        <f t="shared" si="2"/>
        <v>1842400</v>
      </c>
    </row>
    <row r="52" spans="1:7" ht="12.75" customHeight="1">
      <c r="A52" s="51"/>
      <c r="B52" s="94" t="s">
        <v>74</v>
      </c>
      <c r="C52" s="95"/>
      <c r="D52" s="96"/>
      <c r="E52" s="134"/>
      <c r="F52" s="63"/>
      <c r="G52" s="64"/>
    </row>
    <row r="53" spans="1:7" ht="12.75" customHeight="1">
      <c r="A53" s="51"/>
      <c r="B53" s="97" t="s">
        <v>75</v>
      </c>
      <c r="C53" s="95" t="s">
        <v>76</v>
      </c>
      <c r="D53" s="96">
        <v>1</v>
      </c>
      <c r="E53" s="60" t="s">
        <v>69</v>
      </c>
      <c r="F53" s="63">
        <v>61640</v>
      </c>
      <c r="G53" s="64">
        <f t="shared" si="2"/>
        <v>61640</v>
      </c>
    </row>
    <row r="54" spans="1:7" ht="12.75" customHeight="1">
      <c r="A54" s="51"/>
      <c r="B54" s="97" t="s">
        <v>77</v>
      </c>
      <c r="C54" s="95" t="s">
        <v>76</v>
      </c>
      <c r="D54" s="96">
        <v>1</v>
      </c>
      <c r="E54" s="60" t="s">
        <v>69</v>
      </c>
      <c r="F54" s="63">
        <v>83500</v>
      </c>
      <c r="G54" s="64">
        <f t="shared" si="2"/>
        <v>83500</v>
      </c>
    </row>
    <row r="55" spans="1:7" ht="12.75" customHeight="1">
      <c r="A55" s="51"/>
      <c r="B55" s="97" t="s">
        <v>78</v>
      </c>
      <c r="C55" s="95" t="s">
        <v>68</v>
      </c>
      <c r="D55" s="96">
        <v>1</v>
      </c>
      <c r="E55" s="60" t="s">
        <v>69</v>
      </c>
      <c r="F55" s="63">
        <v>11198</v>
      </c>
      <c r="G55" s="64">
        <f t="shared" si="2"/>
        <v>11198</v>
      </c>
    </row>
    <row r="56" spans="1:7" ht="12.75" customHeight="1">
      <c r="A56" s="51"/>
      <c r="B56" s="94" t="s">
        <v>79</v>
      </c>
      <c r="C56" s="95"/>
      <c r="D56" s="96"/>
      <c r="E56" s="134"/>
      <c r="F56" s="63"/>
      <c r="G56" s="64"/>
    </row>
    <row r="57" spans="1:7" ht="12.75" customHeight="1">
      <c r="A57" s="51"/>
      <c r="B57" s="97" t="s">
        <v>80</v>
      </c>
      <c r="C57" s="95" t="s">
        <v>76</v>
      </c>
      <c r="D57" s="96">
        <v>1</v>
      </c>
      <c r="E57" s="60" t="s">
        <v>69</v>
      </c>
      <c r="F57" s="63">
        <v>39150</v>
      </c>
      <c r="G57" s="64">
        <f t="shared" si="2"/>
        <v>39150</v>
      </c>
    </row>
    <row r="58" spans="1:7" ht="12.75" customHeight="1">
      <c r="A58" s="51"/>
      <c r="B58" s="97" t="s">
        <v>81</v>
      </c>
      <c r="C58" s="95" t="s">
        <v>76</v>
      </c>
      <c r="D58" s="96">
        <v>1</v>
      </c>
      <c r="E58" s="60" t="s">
        <v>69</v>
      </c>
      <c r="F58" s="63">
        <v>13230</v>
      </c>
      <c r="G58" s="64">
        <f t="shared" si="2"/>
        <v>13230</v>
      </c>
    </row>
    <row r="59" spans="1:7" ht="12.75" customHeight="1">
      <c r="A59" s="51"/>
      <c r="B59" s="94" t="s">
        <v>82</v>
      </c>
      <c r="C59" s="95"/>
      <c r="D59" s="96"/>
      <c r="E59" s="62"/>
      <c r="F59" s="63"/>
      <c r="G59" s="64"/>
    </row>
    <row r="60" spans="1:7" ht="12.75" customHeight="1">
      <c r="A60" s="51"/>
      <c r="B60" s="97" t="s">
        <v>83</v>
      </c>
      <c r="C60" s="95" t="s">
        <v>76</v>
      </c>
      <c r="D60" s="96">
        <v>3</v>
      </c>
      <c r="E60" s="62" t="s">
        <v>84</v>
      </c>
      <c r="F60" s="63">
        <v>77985</v>
      </c>
      <c r="G60" s="64">
        <f t="shared" si="2"/>
        <v>233955</v>
      </c>
    </row>
    <row r="61" spans="1:7" ht="12.75" customHeight="1">
      <c r="A61" s="51"/>
      <c r="B61" s="94" t="s">
        <v>85</v>
      </c>
      <c r="C61" s="95"/>
      <c r="D61" s="96"/>
      <c r="E61" s="134"/>
      <c r="F61" s="63"/>
      <c r="G61" s="64"/>
    </row>
    <row r="62" spans="1:7" ht="12.75" customHeight="1">
      <c r="A62" s="51"/>
      <c r="B62" s="97" t="s">
        <v>86</v>
      </c>
      <c r="C62" s="95" t="s">
        <v>87</v>
      </c>
      <c r="D62" s="96">
        <v>20</v>
      </c>
      <c r="E62" s="60" t="s">
        <v>65</v>
      </c>
      <c r="F62" s="63">
        <v>25000</v>
      </c>
      <c r="G62" s="64">
        <f t="shared" si="2"/>
        <v>500000</v>
      </c>
    </row>
    <row r="63" spans="1:7" ht="13.5" customHeight="1">
      <c r="A63" s="39"/>
      <c r="B63" s="98" t="s">
        <v>88</v>
      </c>
      <c r="C63" s="99"/>
      <c r="D63" s="99"/>
      <c r="E63" s="99"/>
      <c r="F63" s="100"/>
      <c r="G63" s="101">
        <f>SUM(G46:G62)</f>
        <v>10662973</v>
      </c>
    </row>
    <row r="64" spans="1:7" ht="12" customHeight="1">
      <c r="A64" s="36"/>
      <c r="B64" s="85"/>
      <c r="C64" s="86"/>
      <c r="D64" s="86"/>
      <c r="E64" s="102"/>
      <c r="F64" s="87"/>
      <c r="G64" s="87"/>
    </row>
    <row r="65" spans="1:7" ht="12" customHeight="1">
      <c r="A65" s="39"/>
      <c r="B65" s="70" t="s">
        <v>85</v>
      </c>
      <c r="C65" s="71"/>
      <c r="D65" s="72"/>
      <c r="E65" s="72"/>
      <c r="F65" s="73"/>
      <c r="G65" s="73"/>
    </row>
    <row r="66" spans="1:7" ht="24" customHeight="1">
      <c r="A66" s="39"/>
      <c r="B66" s="88" t="s">
        <v>89</v>
      </c>
      <c r="C66" s="89" t="s">
        <v>61</v>
      </c>
      <c r="D66" s="89" t="s">
        <v>62</v>
      </c>
      <c r="E66" s="88" t="s">
        <v>28</v>
      </c>
      <c r="F66" s="89" t="s">
        <v>29</v>
      </c>
      <c r="G66" s="88" t="s">
        <v>30</v>
      </c>
    </row>
    <row r="67" spans="1:7" ht="12.75" customHeight="1">
      <c r="A67" s="51"/>
      <c r="B67" s="135" t="s">
        <v>90</v>
      </c>
      <c r="C67" s="60" t="s">
        <v>64</v>
      </c>
      <c r="D67" s="136">
        <v>6000</v>
      </c>
      <c r="E67" s="137" t="s">
        <v>6</v>
      </c>
      <c r="F67" s="137">
        <v>400</v>
      </c>
      <c r="G67" s="103">
        <f>(D67*F67)</f>
        <v>2400000</v>
      </c>
    </row>
    <row r="68" spans="1:7" ht="12.75" customHeight="1">
      <c r="A68" s="51"/>
      <c r="B68" s="135" t="s">
        <v>91</v>
      </c>
      <c r="C68" s="60" t="s">
        <v>64</v>
      </c>
      <c r="D68" s="60">
        <v>10</v>
      </c>
      <c r="E68" s="60" t="s">
        <v>92</v>
      </c>
      <c r="F68" s="138">
        <v>5640</v>
      </c>
      <c r="G68" s="103">
        <f>(D68*F68)</f>
        <v>56400</v>
      </c>
    </row>
    <row r="69" spans="1:7" ht="13.5" customHeight="1">
      <c r="A69" s="39"/>
      <c r="B69" s="104" t="s">
        <v>93</v>
      </c>
      <c r="C69" s="105"/>
      <c r="D69" s="105"/>
      <c r="E69" s="105"/>
      <c r="F69" s="106"/>
      <c r="G69" s="107">
        <f>SUM(G67:G68)</f>
        <v>2456400</v>
      </c>
    </row>
    <row r="70" spans="1:7" ht="12" customHeight="1">
      <c r="A70" s="36"/>
      <c r="B70" s="108"/>
      <c r="C70" s="108"/>
      <c r="D70" s="108"/>
      <c r="E70" s="108"/>
      <c r="F70" s="109"/>
      <c r="G70" s="109"/>
    </row>
    <row r="71" spans="1:7" ht="12" customHeight="1">
      <c r="A71" s="110"/>
      <c r="B71" s="111" t="s">
        <v>94</v>
      </c>
      <c r="C71" s="112"/>
      <c r="D71" s="112"/>
      <c r="E71" s="112"/>
      <c r="F71" s="112"/>
      <c r="G71" s="113">
        <f>G32+G37+G42+G63+G69</f>
        <v>25681873</v>
      </c>
    </row>
    <row r="72" spans="1:7" ht="12" customHeight="1">
      <c r="A72" s="110"/>
      <c r="B72" s="114" t="s">
        <v>95</v>
      </c>
      <c r="C72" s="115"/>
      <c r="D72" s="115"/>
      <c r="E72" s="115"/>
      <c r="F72" s="115"/>
      <c r="G72" s="116">
        <f>G71*0.05</f>
        <v>1284093.6500000001</v>
      </c>
    </row>
    <row r="73" spans="1:7" ht="12" customHeight="1">
      <c r="A73" s="110"/>
      <c r="B73" s="117" t="s">
        <v>96</v>
      </c>
      <c r="C73" s="118"/>
      <c r="D73" s="118"/>
      <c r="E73" s="118"/>
      <c r="F73" s="118"/>
      <c r="G73" s="119">
        <f>G72+G71</f>
        <v>26965966.649999999</v>
      </c>
    </row>
    <row r="74" spans="1:7" ht="12" customHeight="1">
      <c r="A74" s="110"/>
      <c r="B74" s="114" t="s">
        <v>97</v>
      </c>
      <c r="C74" s="115"/>
      <c r="D74" s="115"/>
      <c r="E74" s="115"/>
      <c r="F74" s="115"/>
      <c r="G74" s="116">
        <f>G12</f>
        <v>44000000</v>
      </c>
    </row>
    <row r="75" spans="1:7" ht="12" customHeight="1">
      <c r="A75" s="110"/>
      <c r="B75" s="120" t="s">
        <v>98</v>
      </c>
      <c r="C75" s="121"/>
      <c r="D75" s="121"/>
      <c r="E75" s="121"/>
      <c r="F75" s="121"/>
      <c r="G75" s="122">
        <f>G74-G73</f>
        <v>17034033.350000001</v>
      </c>
    </row>
    <row r="76" spans="1:7" ht="12" customHeight="1">
      <c r="A76" s="110"/>
      <c r="B76" s="9" t="s">
        <v>99</v>
      </c>
      <c r="C76" s="10"/>
      <c r="D76" s="10"/>
      <c r="E76" s="10"/>
      <c r="F76" s="10"/>
      <c r="G76" s="6"/>
    </row>
    <row r="77" spans="1:7" ht="12.75" customHeight="1" thickBot="1">
      <c r="A77" s="110"/>
      <c r="B77" s="11"/>
      <c r="C77" s="10"/>
      <c r="D77" s="10"/>
      <c r="E77" s="10"/>
      <c r="F77" s="10"/>
      <c r="G77" s="6"/>
    </row>
    <row r="78" spans="1:7" ht="12" customHeight="1">
      <c r="A78" s="110"/>
      <c r="B78" s="18" t="s">
        <v>100</v>
      </c>
      <c r="C78" s="19"/>
      <c r="D78" s="19"/>
      <c r="E78" s="19"/>
      <c r="F78" s="20"/>
      <c r="G78" s="6"/>
    </row>
    <row r="79" spans="1:7" ht="12" customHeight="1">
      <c r="A79" s="110"/>
      <c r="B79" s="21" t="s">
        <v>101</v>
      </c>
      <c r="C79" s="8"/>
      <c r="D79" s="8"/>
      <c r="E79" s="8"/>
      <c r="F79" s="22"/>
      <c r="G79" s="6"/>
    </row>
    <row r="80" spans="1:7" ht="12" customHeight="1">
      <c r="A80" s="110"/>
      <c r="B80" s="21" t="s">
        <v>102</v>
      </c>
      <c r="C80" s="8"/>
      <c r="D80" s="8"/>
      <c r="E80" s="8"/>
      <c r="F80" s="22"/>
      <c r="G80" s="6"/>
    </row>
    <row r="81" spans="1:7" ht="12" customHeight="1">
      <c r="A81" s="110"/>
      <c r="B81" s="21" t="s">
        <v>103</v>
      </c>
      <c r="C81" s="8"/>
      <c r="D81" s="8"/>
      <c r="E81" s="8"/>
      <c r="F81" s="22"/>
      <c r="G81" s="6"/>
    </row>
    <row r="82" spans="1:7" ht="12" customHeight="1">
      <c r="A82" s="110"/>
      <c r="B82" s="21" t="s">
        <v>104</v>
      </c>
      <c r="C82" s="8"/>
      <c r="D82" s="8"/>
      <c r="E82" s="8"/>
      <c r="F82" s="22"/>
      <c r="G82" s="6"/>
    </row>
    <row r="83" spans="1:7" ht="12" customHeight="1">
      <c r="A83" s="110"/>
      <c r="B83" s="21" t="s">
        <v>105</v>
      </c>
      <c r="C83" s="8"/>
      <c r="D83" s="8"/>
      <c r="E83" s="8"/>
      <c r="F83" s="22"/>
      <c r="G83" s="6"/>
    </row>
    <row r="84" spans="1:7" ht="12.75" customHeight="1" thickBot="1">
      <c r="A84" s="110"/>
      <c r="B84" s="23" t="s">
        <v>106</v>
      </c>
      <c r="C84" s="24"/>
      <c r="D84" s="24"/>
      <c r="E84" s="24"/>
      <c r="F84" s="25"/>
      <c r="G84" s="6"/>
    </row>
    <row r="85" spans="1:7" ht="12.75" customHeight="1">
      <c r="A85" s="110"/>
      <c r="B85" s="16"/>
      <c r="C85" s="8"/>
      <c r="D85" s="8"/>
      <c r="E85" s="8"/>
      <c r="F85" s="8"/>
      <c r="G85" s="6"/>
    </row>
    <row r="86" spans="1:7" ht="15" customHeight="1" thickBot="1">
      <c r="A86" s="110"/>
      <c r="B86" s="146" t="s">
        <v>107</v>
      </c>
      <c r="C86" s="147"/>
      <c r="D86" s="15"/>
      <c r="E86" s="2"/>
      <c r="F86" s="2"/>
      <c r="G86" s="6"/>
    </row>
    <row r="87" spans="1:7" ht="12" customHeight="1">
      <c r="A87" s="110"/>
      <c r="B87" s="13" t="s">
        <v>89</v>
      </c>
      <c r="C87" s="3" t="s">
        <v>108</v>
      </c>
      <c r="D87" s="14" t="s">
        <v>109</v>
      </c>
      <c r="E87" s="2"/>
      <c r="F87" s="2"/>
      <c r="G87" s="6"/>
    </row>
    <row r="88" spans="1:7" ht="12" customHeight="1">
      <c r="A88" s="110"/>
      <c r="B88" s="123" t="s">
        <v>110</v>
      </c>
      <c r="C88" s="124">
        <f>G32</f>
        <v>12375000</v>
      </c>
      <c r="D88" s="125">
        <f>(C88/C94)</f>
        <v>0.4589117890939764</v>
      </c>
      <c r="E88" s="2"/>
      <c r="F88" s="2"/>
      <c r="G88" s="6"/>
    </row>
    <row r="89" spans="1:7" ht="12" customHeight="1">
      <c r="A89" s="110"/>
      <c r="B89" s="123" t="s">
        <v>111</v>
      </c>
      <c r="C89" s="124">
        <f>G37</f>
        <v>0</v>
      </c>
      <c r="D89" s="125">
        <f>(C89/C94)</f>
        <v>0</v>
      </c>
      <c r="E89" s="2"/>
      <c r="F89" s="2"/>
      <c r="G89" s="6"/>
    </row>
    <row r="90" spans="1:7" ht="12" customHeight="1">
      <c r="A90" s="110"/>
      <c r="B90" s="123" t="s">
        <v>112</v>
      </c>
      <c r="C90" s="124">
        <f>G42</f>
        <v>187500</v>
      </c>
      <c r="D90" s="125">
        <f>(C90/C94)</f>
        <v>6.953208925666309E-3</v>
      </c>
      <c r="E90" s="2"/>
      <c r="F90" s="2"/>
      <c r="G90" s="6"/>
    </row>
    <row r="91" spans="1:7" ht="12" customHeight="1">
      <c r="A91" s="110"/>
      <c r="B91" s="123" t="s">
        <v>60</v>
      </c>
      <c r="C91" s="124">
        <f>G63</f>
        <v>10662973</v>
      </c>
      <c r="D91" s="125">
        <f>(C91/C94)</f>
        <v>0.39542335486794056</v>
      </c>
      <c r="E91" s="2"/>
      <c r="F91" s="2"/>
      <c r="G91" s="6"/>
    </row>
    <row r="92" spans="1:7" ht="12" customHeight="1">
      <c r="A92" s="110"/>
      <c r="B92" s="123" t="s">
        <v>113</v>
      </c>
      <c r="C92" s="126">
        <f>G69</f>
        <v>2456400</v>
      </c>
      <c r="D92" s="125">
        <f>(C92/C94)</f>
        <v>9.1092599493369175E-2</v>
      </c>
      <c r="E92" s="5"/>
      <c r="F92" s="5"/>
      <c r="G92" s="6"/>
    </row>
    <row r="93" spans="1:7" ht="12" customHeight="1">
      <c r="A93" s="110"/>
      <c r="B93" s="123" t="s">
        <v>114</v>
      </c>
      <c r="C93" s="126">
        <f>G72</f>
        <v>1284093.6500000001</v>
      </c>
      <c r="D93" s="125">
        <f>(C93/C94)</f>
        <v>4.761904761904763E-2</v>
      </c>
      <c r="E93" s="5"/>
      <c r="F93" s="5"/>
      <c r="G93" s="6"/>
    </row>
    <row r="94" spans="1:7" ht="12.75" customHeight="1" thickBot="1">
      <c r="A94" s="110"/>
      <c r="B94" s="127" t="s">
        <v>115</v>
      </c>
      <c r="C94" s="128">
        <f>SUM(C88:C93)</f>
        <v>26965966.649999999</v>
      </c>
      <c r="D94" s="129">
        <f>SUM(D88:D93)</f>
        <v>1</v>
      </c>
      <c r="E94" s="5"/>
      <c r="F94" s="5"/>
      <c r="G94" s="6"/>
    </row>
    <row r="95" spans="1:7" ht="12" customHeight="1">
      <c r="A95" s="110"/>
      <c r="B95" s="11"/>
      <c r="C95" s="10"/>
      <c r="D95" s="10"/>
      <c r="E95" s="10"/>
      <c r="F95" s="10"/>
      <c r="G95" s="6"/>
    </row>
    <row r="96" spans="1:7" ht="12.75" customHeight="1">
      <c r="A96" s="110"/>
      <c r="B96" s="12"/>
      <c r="C96" s="10"/>
      <c r="D96" s="10"/>
      <c r="E96" s="10"/>
      <c r="F96" s="10"/>
      <c r="G96" s="6"/>
    </row>
    <row r="97" spans="1:7" ht="12" customHeight="1" thickBot="1">
      <c r="A97" s="130"/>
      <c r="B97" s="27"/>
      <c r="C97" s="28" t="s">
        <v>116</v>
      </c>
      <c r="D97" s="29"/>
      <c r="E97" s="30"/>
      <c r="F97" s="4"/>
      <c r="G97" s="6"/>
    </row>
    <row r="98" spans="1:7" ht="12" customHeight="1">
      <c r="A98" s="110"/>
      <c r="B98" s="31" t="s">
        <v>117</v>
      </c>
      <c r="C98" s="140">
        <v>90000</v>
      </c>
      <c r="D98" s="140">
        <v>110000</v>
      </c>
      <c r="E98" s="141">
        <v>120000</v>
      </c>
      <c r="F98" s="26"/>
      <c r="G98" s="7"/>
    </row>
    <row r="99" spans="1:7" ht="12.75" customHeight="1" thickBot="1">
      <c r="A99" s="110"/>
      <c r="B99" s="127" t="s">
        <v>118</v>
      </c>
      <c r="C99" s="128">
        <f>(G73/C98)</f>
        <v>299.62185166666666</v>
      </c>
      <c r="D99" s="128">
        <f>(G73/D98)</f>
        <v>245.14515136363636</v>
      </c>
      <c r="E99" s="131">
        <f>(G73/E98)</f>
        <v>224.71638874999999</v>
      </c>
      <c r="F99" s="26"/>
      <c r="G99" s="7"/>
    </row>
    <row r="100" spans="1:7" ht="15.6" customHeight="1">
      <c r="A100" s="110"/>
      <c r="B100" s="17" t="s">
        <v>119</v>
      </c>
      <c r="C100" s="8"/>
      <c r="D100" s="8"/>
      <c r="E100" s="8"/>
      <c r="F100" s="8"/>
      <c r="G100" s="8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83010-60E2-49A2-B5CC-2FE16971411C}"/>
</file>

<file path=customXml/itemProps2.xml><?xml version="1.0" encoding="utf-8"?>
<ds:datastoreItem xmlns:ds="http://schemas.openxmlformats.org/officeDocument/2006/customXml" ds:itemID="{C8BC0D92-4585-40EA-B7C9-5ABA0260F2A2}"/>
</file>

<file path=customXml/itemProps3.xml><?xml version="1.0" encoding="utf-8"?>
<ds:datastoreItem xmlns:ds="http://schemas.openxmlformats.org/officeDocument/2006/customXml" ds:itemID="{DD6B98BC-1EF0-4020-AAA3-5126E6745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