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11" documentId="11_0EF5D2F88DB19838DFFBBB5C5303E06BCF3FF115" xr6:coauthVersionLast="47" xr6:coauthVersionMax="47" xr10:uidLastSave="{04E3A0B9-34EA-4D09-BFEC-4DF4E8697D95}"/>
  <bookViews>
    <workbookView xWindow="0" yWindow="0" windowWidth="17970" windowHeight="6525" xr2:uid="{00000000-000D-0000-FFFF-FFFF00000000}"/>
  </bookViews>
  <sheets>
    <sheet name="uvapisquer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1" l="1"/>
  <c r="G54" i="1" l="1"/>
  <c r="G52" i="1"/>
  <c r="G50" i="1"/>
  <c r="G48" i="1"/>
  <c r="G47" i="1"/>
  <c r="G46" i="1"/>
  <c r="G45" i="1"/>
  <c r="G44" i="1"/>
  <c r="G42" i="1"/>
  <c r="G36" i="1"/>
  <c r="G35" i="1"/>
  <c r="G25" i="1"/>
  <c r="G24" i="1"/>
  <c r="G23" i="1"/>
  <c r="G22" i="1"/>
  <c r="G21" i="1"/>
  <c r="G55" i="1" l="1"/>
  <c r="C83" i="1" s="1"/>
  <c r="G26" i="1"/>
  <c r="C80" i="1" s="1"/>
  <c r="G61" i="1" l="1"/>
  <c r="G12" i="1"/>
  <c r="G66" i="1" s="1"/>
  <c r="G37" i="1" l="1"/>
  <c r="C82" i="1" s="1"/>
  <c r="G63" i="1" l="1"/>
  <c r="G64" i="1" l="1"/>
  <c r="G65" i="1" l="1"/>
  <c r="C85" i="1"/>
  <c r="D91" i="1"/>
  <c r="E91" i="1"/>
  <c r="G67" i="1"/>
  <c r="C91" i="1"/>
  <c r="C86" i="1" l="1"/>
  <c r="D85" i="1"/>
  <c r="D83" i="1" l="1"/>
  <c r="D82" i="1"/>
  <c r="D84" i="1"/>
  <c r="D80" i="1"/>
  <c r="D86" i="1" s="1"/>
</calcChain>
</file>

<file path=xl/sharedStrings.xml><?xml version="1.0" encoding="utf-8"?>
<sst xmlns="http://schemas.openxmlformats.org/spreadsheetml/2006/main" count="148" uniqueCount="110">
  <si>
    <t>RUBRO O CULTIVO</t>
  </si>
  <si>
    <t>Uva Pisquera (año 5)</t>
  </si>
  <si>
    <t>RENDIMIENTO (kg/Há.)</t>
  </si>
  <si>
    <t>VARIEDAD</t>
  </si>
  <si>
    <t>Pedro Jiménez, Moscatel de Austria y Alejandría</t>
  </si>
  <si>
    <t>FECHA ESTIMADA  PRECIO VENTA</t>
  </si>
  <si>
    <t xml:space="preserve">Abril - Mayo 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</si>
  <si>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</si>
  <si>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</si>
  <si>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</si>
  <si>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</si>
  <si>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</si>
  <si>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</si>
  <si>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</si>
  <si>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</si>
  <si>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</si>
  <si>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 REGIONAL</t>
  </si>
  <si>
    <t>COMUNA/LOCALIDAD</t>
  </si>
  <si>
    <t>Salamanca - Illapel</t>
  </si>
  <si>
    <t>FECHA DE COSECHA</t>
  </si>
  <si>
    <t>FECHA PRECIO INSUMOS</t>
  </si>
  <si>
    <t>CONTINGENCIA</t>
  </si>
  <si>
    <t>Lluvias Extemporaneas/Sequia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</si>
  <si>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</si>
  <si>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</si>
  <si>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</si>
  <si>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</si>
  <si>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</si>
  <si>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</si>
  <si>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</si>
  <si>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</si>
  <si>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amarra</t>
  </si>
  <si>
    <t>JH</t>
  </si>
  <si>
    <t>Junio-Julio</t>
  </si>
  <si>
    <t>Mantención parrón</t>
  </si>
  <si>
    <t>Junio-Septiembre</t>
  </si>
  <si>
    <t>Riegos</t>
  </si>
  <si>
    <t>Septiembre-Marzo</t>
  </si>
  <si>
    <t>Aplicaciones fitosanitarias</t>
  </si>
  <si>
    <t>Junio-Febrero</t>
  </si>
  <si>
    <t>Cosecha</t>
  </si>
  <si>
    <t>Marzo-Abril</t>
  </si>
  <si>
    <t>Subtotal Jornadas Hombre</t>
  </si>
  <si>
    <t>JORNADAS ANIMAL</t>
  </si>
  <si>
    <t>JA</t>
  </si>
  <si>
    <t>Subtotal Jornadas Animal</t>
  </si>
  <si>
    <t>MAQUINARIA</t>
  </si>
  <si>
    <t>Máq Aplicación agroquímicos</t>
  </si>
  <si>
    <t>JM</t>
  </si>
  <si>
    <t>Mayo-Diciembre</t>
  </si>
  <si>
    <t>Acarreo interno cosecha</t>
  </si>
  <si>
    <t>Subtotal Costo Maquinaria</t>
  </si>
  <si>
    <t>INSUMOS</t>
  </si>
  <si>
    <t>Insumos</t>
  </si>
  <si>
    <t>Unidad (Kg/l/u)</t>
  </si>
  <si>
    <t>Cantidad (Kg/l/u)</t>
  </si>
  <si>
    <t>OTROS</t>
  </si>
  <si>
    <t>Cintas amarre</t>
  </si>
  <si>
    <t>kg</t>
  </si>
  <si>
    <t>Mayo-Septiembre</t>
  </si>
  <si>
    <t>FERTILIZANTES</t>
  </si>
  <si>
    <t>Fostato Diamonico</t>
  </si>
  <si>
    <t>Kg</t>
  </si>
  <si>
    <t>Urea</t>
  </si>
  <si>
    <t>Septiembre-Enero</t>
  </si>
  <si>
    <t>Acido Sulfurico</t>
  </si>
  <si>
    <t>Noviembre-Febrero</t>
  </si>
  <si>
    <t>Nitrato de Potasio</t>
  </si>
  <si>
    <t>Agosto-Octubre</t>
  </si>
  <si>
    <t>Compost</t>
  </si>
  <si>
    <t>M3</t>
  </si>
  <si>
    <t>Abril -Julio</t>
  </si>
  <si>
    <t>FUNGICIDAS</t>
  </si>
  <si>
    <t>Systhane</t>
  </si>
  <si>
    <t>l</t>
  </si>
  <si>
    <t>INSECTICIDAS</t>
  </si>
  <si>
    <t>Troya</t>
  </si>
  <si>
    <t>HERBICIDAS</t>
  </si>
  <si>
    <t>Rango- 480 SL</t>
  </si>
  <si>
    <t>Octubre</t>
  </si>
  <si>
    <t>Subtotal Insumos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</si>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</sst>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  <numFmt numFmtId="170" formatCode="_-* #,##0.0_-;\-* #,##0.0_-;_-* &quot;-&quot;??_-;_-@_-"/>
  </numFmts>
  <fonts count="16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0" fontId="5" fillId="0" borderId="22"/>
    <xf numFmtId="0" fontId="5" fillId="0" borderId="22"/>
    <xf numFmtId="164" fontId="15" fillId="0" borderId="0" applyFont="0" applyFill="0" applyBorder="0" applyAlignment="0" applyProtection="0"/>
  </cellStyleXfs>
  <cellXfs count="150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165" fontId="1" fillId="2" borderId="6" xfId="0" applyNumberFormat="1" applyFont="1" applyFill="1" applyBorder="1"/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166" fontId="1" fillId="2" borderId="6" xfId="0" applyNumberFormat="1" applyFont="1" applyFill="1" applyBorder="1"/>
    <xf numFmtId="49" fontId="3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6" fillId="0" borderId="56" xfId="0" applyFont="1" applyBorder="1" applyAlignment="1">
      <alignment horizontal="right" vertical="center" wrapText="1"/>
    </xf>
    <xf numFmtId="0" fontId="7" fillId="0" borderId="56" xfId="0" applyFont="1" applyFill="1" applyBorder="1" applyAlignment="1">
      <alignment vertical="center" wrapText="1"/>
    </xf>
    <xf numFmtId="0" fontId="6" fillId="0" borderId="56" xfId="0" applyFont="1" applyFill="1" applyBorder="1" applyAlignment="1">
      <alignment horizontal="center" vertical="center" wrapText="1"/>
    </xf>
    <xf numFmtId="169" fontId="6" fillId="0" borderId="56" xfId="1" applyNumberFormat="1" applyFont="1" applyFill="1" applyBorder="1" applyAlignment="1">
      <alignment horizontal="center" vertical="center" wrapText="1"/>
    </xf>
    <xf numFmtId="169" fontId="6" fillId="0" borderId="56" xfId="1" applyNumberFormat="1" applyFont="1" applyFill="1" applyBorder="1" applyAlignment="1">
      <alignment vertical="center" wrapText="1"/>
    </xf>
    <xf numFmtId="15" fontId="8" fillId="0" borderId="56" xfId="3" applyNumberFormat="1" applyFont="1" applyBorder="1" applyAlignment="1">
      <alignment vertical="center"/>
    </xf>
    <xf numFmtId="1" fontId="8" fillId="0" borderId="56" xfId="3" applyNumberFormat="1" applyFont="1" applyBorder="1" applyAlignment="1">
      <alignment horizontal="center" vertical="center"/>
    </xf>
    <xf numFmtId="3" fontId="8" fillId="0" borderId="56" xfId="3" applyNumberFormat="1" applyFont="1" applyBorder="1" applyAlignment="1">
      <alignment horizontal="center" vertical="center"/>
    </xf>
    <xf numFmtId="169" fontId="8" fillId="0" borderId="56" xfId="1" applyNumberFormat="1" applyFont="1" applyFill="1" applyBorder="1" applyAlignment="1">
      <alignment horizontal="center" vertical="center"/>
    </xf>
    <xf numFmtId="15" fontId="9" fillId="0" borderId="56" xfId="3" applyNumberFormat="1" applyFont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170" fontId="8" fillId="0" borderId="56" xfId="1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9" fontId="11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0" fontId="6" fillId="0" borderId="56" xfId="0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11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15" fontId="8" fillId="0" borderId="56" xfId="2" applyNumberFormat="1" applyFont="1" applyBorder="1" applyAlignment="1">
      <alignment vertical="center"/>
    </xf>
    <xf numFmtId="3" fontId="8" fillId="0" borderId="56" xfId="2" applyNumberFormat="1" applyFont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15" fontId="8" fillId="0" borderId="56" xfId="2" applyNumberFormat="1" applyFont="1" applyBorder="1" applyAlignment="1">
      <alignment vertical="center" wrapText="1"/>
    </xf>
    <xf numFmtId="3" fontId="1" fillId="2" borderId="12" xfId="0" applyNumberFormat="1" applyFont="1" applyFill="1" applyBorder="1"/>
    <xf numFmtId="49" fontId="11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1" fillId="3" borderId="15" xfId="0" applyNumberFormat="1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0" fontId="6" fillId="0" borderId="56" xfId="0" applyFont="1" applyBorder="1" applyAlignment="1">
      <alignment vertical="center" wrapText="1"/>
    </xf>
    <xf numFmtId="3" fontId="6" fillId="0" borderId="56" xfId="0" applyNumberFormat="1" applyFont="1" applyBorder="1" applyAlignment="1">
      <alignment vertical="center"/>
    </xf>
    <xf numFmtId="0" fontId="1" fillId="0" borderId="22" xfId="0" applyNumberFormat="1" applyFont="1" applyBorder="1"/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/>
    <xf numFmtId="3" fontId="1" fillId="2" borderId="25" xfId="0" applyNumberFormat="1" applyFont="1" applyFill="1" applyBorder="1"/>
    <xf numFmtId="0" fontId="1" fillId="2" borderId="24" xfId="0" applyFont="1" applyFill="1" applyBorder="1"/>
    <xf numFmtId="49" fontId="11" fillId="5" borderId="26" xfId="0" applyNumberFormat="1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167" fontId="11" fillId="5" borderId="28" xfId="0" applyNumberFormat="1" applyFont="1" applyFill="1" applyBorder="1" applyAlignment="1">
      <alignment vertical="center"/>
    </xf>
    <xf numFmtId="49" fontId="11" fillId="3" borderId="29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167" fontId="11" fillId="3" borderId="30" xfId="0" applyNumberFormat="1" applyFont="1" applyFill="1" applyBorder="1" applyAlignment="1">
      <alignment vertical="center"/>
    </xf>
    <xf numFmtId="49" fontId="11" fillId="5" borderId="29" xfId="0" applyNumberFormat="1" applyFont="1" applyFill="1" applyBorder="1" applyAlignment="1">
      <alignment vertical="center"/>
    </xf>
    <xf numFmtId="0" fontId="11" fillId="5" borderId="15" xfId="0" applyFont="1" applyFill="1" applyBorder="1" applyAlignment="1">
      <alignment vertical="center"/>
    </xf>
    <xf numFmtId="167" fontId="11" fillId="5" borderId="30" xfId="0" applyNumberFormat="1" applyFont="1" applyFill="1" applyBorder="1" applyAlignment="1">
      <alignment vertical="center"/>
    </xf>
    <xf numFmtId="49" fontId="1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1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167" fontId="11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/>
    <xf numFmtId="0" fontId="1" fillId="2" borderId="48" xfId="0" applyFont="1" applyFill="1" applyBorder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/>
    <xf numFmtId="0" fontId="1" fillId="2" borderId="51" xfId="0" applyFont="1" applyFill="1" applyBorder="1"/>
    <xf numFmtId="0" fontId="1" fillId="9" borderId="43" xfId="0" applyFont="1" applyFill="1" applyBorder="1"/>
    <xf numFmtId="0" fontId="1" fillId="7" borderId="22" xfId="0" applyFont="1" applyFill="1" applyBorder="1"/>
    <xf numFmtId="49" fontId="13" fillId="8" borderId="34" xfId="0" applyNumberFormat="1" applyFont="1" applyFill="1" applyBorder="1" applyAlignment="1">
      <alignment vertical="center"/>
    </xf>
    <xf numFmtId="49" fontId="13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/>
    <xf numFmtId="0" fontId="13" fillId="2" borderId="6" xfId="0" applyNumberFormat="1" applyFont="1" applyFill="1" applyBorder="1" applyAlignment="1">
      <alignment vertical="center"/>
    </xf>
    <xf numFmtId="168" fontId="13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168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11" fillId="9" borderId="21" xfId="0" applyFont="1" applyFill="1" applyBorder="1" applyAlignment="1">
      <alignment vertical="center"/>
    </xf>
    <xf numFmtId="49" fontId="3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167" fontId="13" fillId="2" borderId="22" xfId="0" applyNumberFormat="1" applyFont="1" applyFill="1" applyBorder="1" applyAlignment="1">
      <alignment vertical="center"/>
    </xf>
    <xf numFmtId="164" fontId="13" fillId="8" borderId="54" xfId="4" applyFont="1" applyFill="1" applyBorder="1" applyAlignment="1">
      <alignment vertical="center"/>
    </xf>
    <xf numFmtId="164" fontId="13" fillId="8" borderId="55" xfId="4" applyFont="1" applyFill="1" applyBorder="1" applyAlignment="1">
      <alignment vertical="center"/>
    </xf>
    <xf numFmtId="164" fontId="13" fillId="8" borderId="39" xfId="4" applyFont="1" applyFill="1" applyBorder="1" applyAlignment="1">
      <alignment vertical="center"/>
    </xf>
    <xf numFmtId="164" fontId="13" fillId="8" borderId="40" xfId="4" applyFont="1" applyFill="1" applyBorder="1" applyAlignment="1">
      <alignment vertical="center"/>
    </xf>
    <xf numFmtId="49" fontId="3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" xfId="1" builtinId="3"/>
    <cellStyle name="Millares [0]" xfId="4" builtinId="6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7839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A56" zoomScaleNormal="100" workbookViewId="0">
      <selection activeCell="I11" sqref="I11"/>
    </sheetView>
  </sheetViews>
  <sheetFormatPr defaultColWidth="10.85546875" defaultRowHeight="11.25" customHeight="1"/>
  <cols>
    <col min="1" max="1" width="4.42578125" style="39" customWidth="1"/>
    <col min="2" max="2" width="22.7109375" style="39" customWidth="1"/>
    <col min="3" max="3" width="36.42578125" style="39" customWidth="1"/>
    <col min="4" max="4" width="9.42578125" style="39" customWidth="1"/>
    <col min="5" max="5" width="14.42578125" style="39" customWidth="1"/>
    <col min="6" max="6" width="11" style="39" customWidth="1"/>
    <col min="7" max="7" width="23.28515625" style="39" customWidth="1"/>
    <col min="8" max="255" width="10.85546875" style="39" customWidth="1"/>
    <col min="256" max="16384" width="10.85546875" style="40"/>
  </cols>
  <sheetData>
    <row r="1" spans="1:7" ht="15" customHeight="1">
      <c r="A1" s="38"/>
      <c r="B1" s="38"/>
      <c r="C1" s="38"/>
      <c r="D1" s="38"/>
      <c r="E1" s="38"/>
      <c r="F1" s="38"/>
      <c r="G1" s="38"/>
    </row>
    <row r="2" spans="1:7" ht="15" customHeight="1">
      <c r="A2" s="38"/>
      <c r="B2" s="38"/>
      <c r="C2" s="38"/>
      <c r="D2" s="38"/>
      <c r="E2" s="38"/>
      <c r="F2" s="38"/>
      <c r="G2" s="38"/>
    </row>
    <row r="3" spans="1:7" ht="15" customHeight="1">
      <c r="A3" s="38"/>
      <c r="B3" s="38"/>
      <c r="C3" s="38"/>
      <c r="D3" s="38"/>
      <c r="E3" s="38"/>
      <c r="F3" s="38"/>
      <c r="G3" s="38"/>
    </row>
    <row r="4" spans="1:7" ht="15" customHeight="1">
      <c r="A4" s="38"/>
      <c r="B4" s="38"/>
      <c r="C4" s="38"/>
      <c r="D4" s="38"/>
      <c r="E4" s="38"/>
      <c r="F4" s="38"/>
      <c r="G4" s="38"/>
    </row>
    <row r="5" spans="1:7" ht="15" customHeight="1">
      <c r="A5" s="38"/>
      <c r="B5" s="38"/>
      <c r="C5" s="38"/>
      <c r="D5" s="38"/>
      <c r="E5" s="38"/>
      <c r="F5" s="38"/>
      <c r="G5" s="38"/>
    </row>
    <row r="6" spans="1:7" ht="15" customHeight="1">
      <c r="A6" s="38"/>
      <c r="B6" s="38"/>
      <c r="C6" s="38"/>
      <c r="D6" s="38"/>
      <c r="E6" s="38"/>
      <c r="F6" s="38"/>
      <c r="G6" s="38"/>
    </row>
    <row r="7" spans="1:7" ht="15" customHeight="1">
      <c r="A7" s="38"/>
      <c r="B7" s="38"/>
      <c r="C7" s="38"/>
      <c r="D7" s="38"/>
      <c r="E7" s="38"/>
      <c r="F7" s="38"/>
      <c r="G7" s="38"/>
    </row>
    <row r="8" spans="1:7" ht="15" customHeight="1">
      <c r="A8" s="38"/>
      <c r="B8" s="41"/>
      <c r="C8" s="42"/>
      <c r="D8" s="38"/>
      <c r="E8" s="42"/>
      <c r="F8" s="42"/>
      <c r="G8" s="42"/>
    </row>
    <row r="9" spans="1:7" ht="12" customHeight="1">
      <c r="A9" s="43"/>
      <c r="B9" s="44" t="s">
        <v>0</v>
      </c>
      <c r="C9" s="2" t="s">
        <v>1</v>
      </c>
      <c r="D9" s="45"/>
      <c r="E9" s="144" t="s">
        <v>2</v>
      </c>
      <c r="F9" s="145"/>
      <c r="G9" s="17">
        <v>40000</v>
      </c>
    </row>
    <row r="10" spans="1:7" ht="15" customHeight="1">
      <c r="A10" s="43"/>
      <c r="B10" s="1" t="s">
        <v>3</v>
      </c>
      <c r="C10" s="25" t="s">
        <v>4</v>
      </c>
      <c r="D10" s="45"/>
      <c r="E10" s="142" t="s">
        <v>5</v>
      </c>
      <c r="F10" s="143"/>
      <c r="G10" s="2" t="s">
        <v>6</v>
      </c>
    </row>
    <row r="11" spans="1:7" ht="15" customHeight="1">
      <c r="A11" s="43"/>
      <c r="B11" s="1" t="s">
        <v>7</v>
      </c>
      <c r="C11" s="2" t="s">
        <v>8</v>
      </c>
      <c r="D11" s="45"/>
      <c r="E11" s="142" t="s">
        <v>9</v>
      </c>
      <c r="F11" s="143"/>
      <c r="G11" s="3">
        <v>150</v>
      </c>
    </row>
    <row r="12" spans="1:7" ht="15" customHeight="1">
      <c r="A12" s="43"/>
      <c r="B12" s="1" t="s">
        <v>10</v>
      </c>
      <c r="C12" s="4" t="s">
        <v>11</v>
      </c>
      <c r="D12" s="45"/>
      <c r="E12" s="23" t="s">
        <v>12</v>
      </c>
      <c r="F12" s="24"/>
      <c r="G12" s="5">
        <f>(G9*G11)</f>
        <v>6000000</v>
      </c>
    </row>
    <row r="13" spans="1:7" ht="15" customHeight="1">
      <c r="A13" s="43"/>
      <c r="B13" s="1" t="s">
        <v>13</v>
      </c>
      <c r="C13" s="2" t="s">
        <v>14</v>
      </c>
      <c r="D13" s="45"/>
      <c r="E13" s="142" t="s">
        <v>15</v>
      </c>
      <c r="F13" s="143"/>
      <c r="G13" s="25" t="s">
        <v>16</v>
      </c>
    </row>
    <row r="14" spans="1:7" ht="15" customHeight="1">
      <c r="A14" s="43"/>
      <c r="B14" s="1" t="s">
        <v>17</v>
      </c>
      <c r="C14" s="2" t="s">
        <v>18</v>
      </c>
      <c r="D14" s="45"/>
      <c r="E14" s="142" t="s">
        <v>19</v>
      </c>
      <c r="F14" s="143"/>
      <c r="G14" s="46" t="s">
        <v>6</v>
      </c>
    </row>
    <row r="15" spans="1:7" ht="15" customHeight="1">
      <c r="A15" s="43"/>
      <c r="B15" s="1" t="s">
        <v>20</v>
      </c>
      <c r="C15" s="6">
        <v>44713</v>
      </c>
      <c r="D15" s="45"/>
      <c r="E15" s="148" t="s">
        <v>21</v>
      </c>
      <c r="F15" s="149"/>
      <c r="G15" s="25" t="s">
        <v>22</v>
      </c>
    </row>
    <row r="16" spans="1:7" ht="12" customHeight="1">
      <c r="A16" s="38"/>
      <c r="B16" s="47"/>
      <c r="C16" s="48"/>
      <c r="D16" s="42"/>
      <c r="E16" s="49"/>
      <c r="F16" s="49"/>
      <c r="G16" s="50"/>
    </row>
    <row r="17" spans="1:7" ht="12" customHeight="1">
      <c r="A17" s="51"/>
      <c r="B17" s="146" t="s">
        <v>23</v>
      </c>
      <c r="C17" s="147"/>
      <c r="D17" s="147"/>
      <c r="E17" s="147"/>
      <c r="F17" s="147"/>
      <c r="G17" s="147"/>
    </row>
    <row r="18" spans="1:7" ht="12" customHeight="1">
      <c r="A18" s="38"/>
      <c r="B18" s="52"/>
      <c r="C18" s="53"/>
      <c r="D18" s="53"/>
      <c r="E18" s="53"/>
      <c r="F18" s="54"/>
      <c r="G18" s="54"/>
    </row>
    <row r="19" spans="1:7" ht="12" customHeight="1">
      <c r="A19" s="43"/>
      <c r="B19" s="55" t="s">
        <v>24</v>
      </c>
      <c r="C19" s="56"/>
      <c r="D19" s="57"/>
      <c r="E19" s="57"/>
      <c r="F19" s="57"/>
      <c r="G19" s="57"/>
    </row>
    <row r="20" spans="1:7" ht="24" customHeight="1">
      <c r="A20" s="51"/>
      <c r="B20" s="58" t="s">
        <v>25</v>
      </c>
      <c r="C20" s="58" t="s">
        <v>26</v>
      </c>
      <c r="D20" s="58" t="s">
        <v>27</v>
      </c>
      <c r="E20" s="58" t="s">
        <v>28</v>
      </c>
      <c r="F20" s="58" t="s">
        <v>29</v>
      </c>
      <c r="G20" s="58" t="s">
        <v>30</v>
      </c>
    </row>
    <row r="21" spans="1:7" ht="15" customHeight="1">
      <c r="A21" s="51"/>
      <c r="B21" s="59" t="s">
        <v>31</v>
      </c>
      <c r="C21" s="35" t="s">
        <v>32</v>
      </c>
      <c r="D21" s="60">
        <v>25</v>
      </c>
      <c r="E21" s="61" t="s">
        <v>33</v>
      </c>
      <c r="F21" s="33">
        <v>25000</v>
      </c>
      <c r="G21" s="33">
        <f>+D21*F21</f>
        <v>625000</v>
      </c>
    </row>
    <row r="22" spans="1:7" ht="15" customHeight="1">
      <c r="A22" s="51"/>
      <c r="B22" s="59" t="s">
        <v>34</v>
      </c>
      <c r="C22" s="35" t="s">
        <v>32</v>
      </c>
      <c r="D22" s="60">
        <v>4</v>
      </c>
      <c r="E22" s="61" t="s">
        <v>35</v>
      </c>
      <c r="F22" s="33">
        <v>25000</v>
      </c>
      <c r="G22" s="33">
        <f>+D22*F22</f>
        <v>100000</v>
      </c>
    </row>
    <row r="23" spans="1:7" ht="15" customHeight="1">
      <c r="A23" s="51"/>
      <c r="B23" s="59" t="s">
        <v>36</v>
      </c>
      <c r="C23" s="35" t="s">
        <v>32</v>
      </c>
      <c r="D23" s="60">
        <v>12</v>
      </c>
      <c r="E23" s="61" t="s">
        <v>37</v>
      </c>
      <c r="F23" s="33">
        <v>25000</v>
      </c>
      <c r="G23" s="33">
        <f t="shared" ref="G23:G25" si="0">+D23*F23</f>
        <v>300000</v>
      </c>
    </row>
    <row r="24" spans="1:7" ht="15" customHeight="1">
      <c r="A24" s="51"/>
      <c r="B24" s="62" t="s">
        <v>38</v>
      </c>
      <c r="C24" s="35" t="s">
        <v>32</v>
      </c>
      <c r="D24" s="60">
        <v>8</v>
      </c>
      <c r="E24" s="61" t="s">
        <v>39</v>
      </c>
      <c r="F24" s="33">
        <v>25000</v>
      </c>
      <c r="G24" s="33">
        <f t="shared" si="0"/>
        <v>200000</v>
      </c>
    </row>
    <row r="25" spans="1:7" ht="15" customHeight="1">
      <c r="A25" s="51"/>
      <c r="B25" s="59" t="s">
        <v>40</v>
      </c>
      <c r="C25" s="35" t="s">
        <v>32</v>
      </c>
      <c r="D25" s="60">
        <v>50</v>
      </c>
      <c r="E25" s="61" t="s">
        <v>41</v>
      </c>
      <c r="F25" s="33">
        <v>25000</v>
      </c>
      <c r="G25" s="33">
        <f t="shared" si="0"/>
        <v>1250000</v>
      </c>
    </row>
    <row r="26" spans="1:7" ht="12.75" customHeight="1">
      <c r="A26" s="51"/>
      <c r="B26" s="8" t="s">
        <v>42</v>
      </c>
      <c r="C26" s="9"/>
      <c r="D26" s="9"/>
      <c r="E26" s="9"/>
      <c r="F26" s="10"/>
      <c r="G26" s="11">
        <f>SUM(G21:G25)</f>
        <v>2475000</v>
      </c>
    </row>
    <row r="27" spans="1:7" ht="12" customHeight="1">
      <c r="A27" s="38"/>
      <c r="B27" s="52"/>
      <c r="C27" s="54"/>
      <c r="D27" s="54"/>
      <c r="E27" s="54"/>
      <c r="F27" s="63"/>
      <c r="G27" s="63"/>
    </row>
    <row r="28" spans="1:7" ht="12" customHeight="1">
      <c r="A28" s="43"/>
      <c r="B28" s="64" t="s">
        <v>43</v>
      </c>
      <c r="C28" s="65"/>
      <c r="D28" s="66"/>
      <c r="E28" s="66"/>
      <c r="F28" s="67"/>
      <c r="G28" s="67"/>
    </row>
    <row r="29" spans="1:7" ht="24" customHeight="1">
      <c r="A29" s="43"/>
      <c r="B29" s="68" t="s">
        <v>25</v>
      </c>
      <c r="C29" s="69" t="s">
        <v>26</v>
      </c>
      <c r="D29" s="69" t="s">
        <v>27</v>
      </c>
      <c r="E29" s="68" t="s">
        <v>28</v>
      </c>
      <c r="F29" s="69" t="s">
        <v>29</v>
      </c>
      <c r="G29" s="68" t="s">
        <v>30</v>
      </c>
    </row>
    <row r="30" spans="1:7" ht="12" customHeight="1">
      <c r="A30" s="43"/>
      <c r="B30" s="70"/>
      <c r="C30" s="71" t="s">
        <v>44</v>
      </c>
      <c r="D30" s="71"/>
      <c r="E30" s="71"/>
      <c r="F30" s="70"/>
      <c r="G30" s="70"/>
    </row>
    <row r="31" spans="1:7" ht="12" customHeight="1">
      <c r="A31" s="43"/>
      <c r="B31" s="12" t="s">
        <v>45</v>
      </c>
      <c r="C31" s="13"/>
      <c r="D31" s="13"/>
      <c r="E31" s="13"/>
      <c r="F31" s="14"/>
      <c r="G31" s="14"/>
    </row>
    <row r="32" spans="1:7" ht="12" customHeight="1">
      <c r="A32" s="38"/>
      <c r="B32" s="72"/>
      <c r="C32" s="73"/>
      <c r="D32" s="73"/>
      <c r="E32" s="73"/>
      <c r="F32" s="74"/>
      <c r="G32" s="74"/>
    </row>
    <row r="33" spans="1:11" ht="12" customHeight="1">
      <c r="A33" s="43"/>
      <c r="B33" s="64" t="s">
        <v>46</v>
      </c>
      <c r="C33" s="65"/>
      <c r="D33" s="66"/>
      <c r="E33" s="66"/>
      <c r="F33" s="67"/>
      <c r="G33" s="67"/>
    </row>
    <row r="34" spans="1:11" ht="24" customHeight="1">
      <c r="A34" s="43"/>
      <c r="B34" s="75" t="s">
        <v>25</v>
      </c>
      <c r="C34" s="75" t="s">
        <v>26</v>
      </c>
      <c r="D34" s="75" t="s">
        <v>27</v>
      </c>
      <c r="E34" s="75" t="s">
        <v>28</v>
      </c>
      <c r="F34" s="76" t="s">
        <v>29</v>
      </c>
      <c r="G34" s="75" t="s">
        <v>30</v>
      </c>
    </row>
    <row r="35" spans="1:11" ht="15" customHeight="1">
      <c r="A35" s="51"/>
      <c r="B35" s="77" t="s">
        <v>47</v>
      </c>
      <c r="C35" s="35" t="s">
        <v>48</v>
      </c>
      <c r="D35" s="35">
        <v>1</v>
      </c>
      <c r="E35" s="35" t="s">
        <v>49</v>
      </c>
      <c r="F35" s="78">
        <v>240000</v>
      </c>
      <c r="G35" s="78">
        <f>+D35*F35</f>
        <v>240000</v>
      </c>
    </row>
    <row r="36" spans="1:11" ht="15" customHeight="1">
      <c r="A36" s="51"/>
      <c r="B36" s="77" t="s">
        <v>50</v>
      </c>
      <c r="C36" s="35" t="s">
        <v>48</v>
      </c>
      <c r="D36" s="61">
        <v>0.25</v>
      </c>
      <c r="E36" s="35" t="s">
        <v>41</v>
      </c>
      <c r="F36" s="78">
        <v>240000</v>
      </c>
      <c r="G36" s="78">
        <f>+D36*F36</f>
        <v>60000</v>
      </c>
    </row>
    <row r="37" spans="1:11" ht="12.75" customHeight="1">
      <c r="A37" s="43"/>
      <c r="B37" s="12" t="s">
        <v>51</v>
      </c>
      <c r="C37" s="13"/>
      <c r="D37" s="13"/>
      <c r="E37" s="13"/>
      <c r="F37" s="14"/>
      <c r="G37" s="15">
        <f>SUM(G35:G36)</f>
        <v>300000</v>
      </c>
    </row>
    <row r="38" spans="1:11" ht="12" customHeight="1">
      <c r="A38" s="38"/>
      <c r="B38" s="72"/>
      <c r="C38" s="73"/>
      <c r="D38" s="73"/>
      <c r="E38" s="73"/>
      <c r="F38" s="74"/>
      <c r="G38" s="74"/>
    </row>
    <row r="39" spans="1:11" ht="12" customHeight="1">
      <c r="A39" s="43"/>
      <c r="B39" s="64" t="s">
        <v>52</v>
      </c>
      <c r="C39" s="65"/>
      <c r="D39" s="66"/>
      <c r="E39" s="66"/>
      <c r="F39" s="67"/>
      <c r="G39" s="67"/>
    </row>
    <row r="40" spans="1:11" ht="24" customHeight="1">
      <c r="A40" s="43"/>
      <c r="B40" s="76" t="s">
        <v>53</v>
      </c>
      <c r="C40" s="76" t="s">
        <v>54</v>
      </c>
      <c r="D40" s="76" t="s">
        <v>55</v>
      </c>
      <c r="E40" s="76" t="s">
        <v>28</v>
      </c>
      <c r="F40" s="76" t="s">
        <v>29</v>
      </c>
      <c r="G40" s="76" t="s">
        <v>30</v>
      </c>
      <c r="K40" s="79"/>
    </row>
    <row r="41" spans="1:11" ht="15" customHeight="1">
      <c r="A41" s="51"/>
      <c r="B41" s="26" t="s">
        <v>56</v>
      </c>
      <c r="C41" s="27"/>
      <c r="D41" s="27"/>
      <c r="E41" s="27"/>
      <c r="F41" s="28"/>
      <c r="G41" s="29"/>
      <c r="K41" s="79"/>
    </row>
    <row r="42" spans="1:11" ht="15" customHeight="1">
      <c r="A42" s="51"/>
      <c r="B42" s="30" t="s">
        <v>57</v>
      </c>
      <c r="C42" s="31" t="s">
        <v>58</v>
      </c>
      <c r="D42" s="32">
        <v>4</v>
      </c>
      <c r="E42" s="27" t="s">
        <v>59</v>
      </c>
      <c r="F42" s="33">
        <v>3500</v>
      </c>
      <c r="G42" s="33">
        <f>+D42*F42</f>
        <v>14000</v>
      </c>
    </row>
    <row r="43" spans="1:11" ht="15" customHeight="1">
      <c r="A43" s="51"/>
      <c r="B43" s="34" t="s">
        <v>60</v>
      </c>
      <c r="C43" s="31"/>
      <c r="D43" s="32"/>
      <c r="E43" s="27"/>
      <c r="F43" s="33"/>
      <c r="G43" s="33"/>
    </row>
    <row r="44" spans="1:11" ht="15" customHeight="1">
      <c r="A44" s="51"/>
      <c r="B44" s="30" t="s">
        <v>61</v>
      </c>
      <c r="C44" s="31" t="s">
        <v>62</v>
      </c>
      <c r="D44" s="32">
        <v>150</v>
      </c>
      <c r="E44" s="27" t="s">
        <v>59</v>
      </c>
      <c r="F44" s="33">
        <v>555</v>
      </c>
      <c r="G44" s="33">
        <f>+D44*F44</f>
        <v>83250</v>
      </c>
    </row>
    <row r="45" spans="1:11" ht="15" customHeight="1">
      <c r="A45" s="51"/>
      <c r="B45" s="30" t="s">
        <v>63</v>
      </c>
      <c r="C45" s="31" t="s">
        <v>58</v>
      </c>
      <c r="D45" s="32">
        <v>250</v>
      </c>
      <c r="E45" s="27" t="s">
        <v>64</v>
      </c>
      <c r="F45" s="33">
        <v>1030</v>
      </c>
      <c r="G45" s="33">
        <f t="shared" ref="G45:G54" si="1">+D45*F45</f>
        <v>257500</v>
      </c>
    </row>
    <row r="46" spans="1:11" ht="15" customHeight="1">
      <c r="A46" s="51"/>
      <c r="B46" s="30" t="s">
        <v>65</v>
      </c>
      <c r="C46" s="31" t="s">
        <v>58</v>
      </c>
      <c r="D46" s="32">
        <v>5</v>
      </c>
      <c r="E46" s="27" t="s">
        <v>66</v>
      </c>
      <c r="F46" s="33">
        <v>4500</v>
      </c>
      <c r="G46" s="33">
        <f t="shared" si="1"/>
        <v>22500</v>
      </c>
    </row>
    <row r="47" spans="1:11" ht="15" customHeight="1">
      <c r="A47" s="51"/>
      <c r="B47" s="30" t="s">
        <v>67</v>
      </c>
      <c r="C47" s="31" t="s">
        <v>58</v>
      </c>
      <c r="D47" s="32">
        <v>80</v>
      </c>
      <c r="E47" s="27" t="s">
        <v>68</v>
      </c>
      <c r="F47" s="33">
        <v>1736</v>
      </c>
      <c r="G47" s="33">
        <f t="shared" si="1"/>
        <v>138880</v>
      </c>
    </row>
    <row r="48" spans="1:11" ht="15" customHeight="1">
      <c r="A48" s="51"/>
      <c r="B48" s="30" t="s">
        <v>69</v>
      </c>
      <c r="C48" s="31" t="s">
        <v>70</v>
      </c>
      <c r="D48" s="32">
        <v>10</v>
      </c>
      <c r="E48" s="35" t="s">
        <v>71</v>
      </c>
      <c r="F48" s="33">
        <v>24444</v>
      </c>
      <c r="G48" s="33">
        <f t="shared" si="1"/>
        <v>244440</v>
      </c>
    </row>
    <row r="49" spans="1:7" ht="15" customHeight="1">
      <c r="A49" s="51"/>
      <c r="B49" s="34" t="s">
        <v>72</v>
      </c>
      <c r="C49" s="31"/>
      <c r="D49" s="32"/>
      <c r="E49" s="27"/>
      <c r="F49" s="33"/>
      <c r="G49" s="33"/>
    </row>
    <row r="50" spans="1:7" ht="15" customHeight="1">
      <c r="A50" s="51"/>
      <c r="B50" s="30" t="s">
        <v>73</v>
      </c>
      <c r="C50" s="31" t="s">
        <v>74</v>
      </c>
      <c r="D50" s="35">
        <v>0.5</v>
      </c>
      <c r="E50" s="27" t="s">
        <v>64</v>
      </c>
      <c r="F50" s="33">
        <v>83500</v>
      </c>
      <c r="G50" s="33">
        <f t="shared" si="1"/>
        <v>41750</v>
      </c>
    </row>
    <row r="51" spans="1:7" ht="15" customHeight="1">
      <c r="A51" s="51"/>
      <c r="B51" s="34" t="s">
        <v>75</v>
      </c>
      <c r="C51" s="31"/>
      <c r="D51" s="36"/>
      <c r="E51" s="27"/>
      <c r="F51" s="33"/>
      <c r="G51" s="33"/>
    </row>
    <row r="52" spans="1:7" ht="15" customHeight="1">
      <c r="A52" s="51"/>
      <c r="B52" s="30" t="s">
        <v>76</v>
      </c>
      <c r="C52" s="31" t="s">
        <v>74</v>
      </c>
      <c r="D52" s="32">
        <v>1</v>
      </c>
      <c r="E52" s="27" t="s">
        <v>64</v>
      </c>
      <c r="F52" s="33">
        <v>17990</v>
      </c>
      <c r="G52" s="33">
        <f t="shared" si="1"/>
        <v>17990</v>
      </c>
    </row>
    <row r="53" spans="1:7" ht="15" customHeight="1">
      <c r="A53" s="51"/>
      <c r="B53" s="34" t="s">
        <v>77</v>
      </c>
      <c r="C53" s="31"/>
      <c r="D53" s="32"/>
      <c r="E53" s="35"/>
      <c r="F53" s="33"/>
      <c r="G53" s="33"/>
    </row>
    <row r="54" spans="1:7" ht="15" customHeight="1">
      <c r="A54" s="51"/>
      <c r="B54" s="30" t="s">
        <v>78</v>
      </c>
      <c r="C54" s="31" t="s">
        <v>74</v>
      </c>
      <c r="D54" s="32">
        <v>3</v>
      </c>
      <c r="E54" s="35" t="s">
        <v>79</v>
      </c>
      <c r="F54" s="33">
        <v>10984</v>
      </c>
      <c r="G54" s="33">
        <f t="shared" si="1"/>
        <v>32952</v>
      </c>
    </row>
    <row r="55" spans="1:7" ht="13.5" customHeight="1">
      <c r="A55" s="43"/>
      <c r="B55" s="12" t="s">
        <v>80</v>
      </c>
      <c r="C55" s="13"/>
      <c r="D55" s="13"/>
      <c r="E55" s="13"/>
      <c r="F55" s="14"/>
      <c r="G55" s="15">
        <f>SUM(G41:G54)</f>
        <v>853262</v>
      </c>
    </row>
    <row r="56" spans="1:7" ht="12" customHeight="1">
      <c r="A56" s="38"/>
      <c r="B56" s="72"/>
      <c r="C56" s="73"/>
      <c r="D56" s="73"/>
      <c r="E56" s="80"/>
      <c r="F56" s="74"/>
      <c r="G56" s="74"/>
    </row>
    <row r="57" spans="1:7" ht="12" customHeight="1">
      <c r="A57" s="43"/>
      <c r="B57" s="64" t="s">
        <v>56</v>
      </c>
      <c r="C57" s="65"/>
      <c r="D57" s="66"/>
      <c r="E57" s="66"/>
      <c r="F57" s="67"/>
      <c r="G57" s="67"/>
    </row>
    <row r="58" spans="1:7" ht="24" customHeight="1">
      <c r="A58" s="43"/>
      <c r="B58" s="75" t="s">
        <v>81</v>
      </c>
      <c r="C58" s="76" t="s">
        <v>54</v>
      </c>
      <c r="D58" s="76" t="s">
        <v>55</v>
      </c>
      <c r="E58" s="75" t="s">
        <v>28</v>
      </c>
      <c r="F58" s="76" t="s">
        <v>29</v>
      </c>
      <c r="G58" s="75" t="s">
        <v>30</v>
      </c>
    </row>
    <row r="59" spans="1:7" ht="12.75" customHeight="1">
      <c r="A59" s="51"/>
      <c r="B59" s="22"/>
      <c r="C59" s="16"/>
      <c r="D59" s="17"/>
      <c r="E59" s="7"/>
      <c r="F59" s="19"/>
      <c r="G59" s="17"/>
    </row>
    <row r="60" spans="1:7" ht="19.5" customHeight="1">
      <c r="A60" s="51"/>
      <c r="B60" s="20" t="s">
        <v>82</v>
      </c>
      <c r="C60" s="18"/>
      <c r="D60" s="17"/>
      <c r="E60" s="21"/>
      <c r="F60" s="19"/>
      <c r="G60" s="17"/>
    </row>
    <row r="61" spans="1:7" ht="13.5" customHeight="1">
      <c r="A61" s="43"/>
      <c r="B61" s="81" t="s">
        <v>83</v>
      </c>
      <c r="C61" s="82"/>
      <c r="D61" s="82"/>
      <c r="E61" s="82"/>
      <c r="F61" s="83"/>
      <c r="G61" s="84">
        <f>SUM(G59)</f>
        <v>0</v>
      </c>
    </row>
    <row r="62" spans="1:7" ht="12" customHeight="1">
      <c r="A62" s="38"/>
      <c r="B62" s="85"/>
      <c r="C62" s="85"/>
      <c r="D62" s="85"/>
      <c r="E62" s="85"/>
      <c r="F62" s="86"/>
      <c r="G62" s="86"/>
    </row>
    <row r="63" spans="1:7" ht="12" customHeight="1">
      <c r="A63" s="87"/>
      <c r="B63" s="88" t="s">
        <v>84</v>
      </c>
      <c r="C63" s="89"/>
      <c r="D63" s="89"/>
      <c r="E63" s="89"/>
      <c r="F63" s="89"/>
      <c r="G63" s="90">
        <f>G26+G37+G55+G61</f>
        <v>3628262</v>
      </c>
    </row>
    <row r="64" spans="1:7" ht="12" customHeight="1">
      <c r="A64" s="87"/>
      <c r="B64" s="91" t="s">
        <v>85</v>
      </c>
      <c r="C64" s="92"/>
      <c r="D64" s="92"/>
      <c r="E64" s="92"/>
      <c r="F64" s="92"/>
      <c r="G64" s="93">
        <f>G63*0.05</f>
        <v>181413.1</v>
      </c>
    </row>
    <row r="65" spans="1:7" ht="12" customHeight="1">
      <c r="A65" s="87"/>
      <c r="B65" s="94" t="s">
        <v>86</v>
      </c>
      <c r="C65" s="95"/>
      <c r="D65" s="95"/>
      <c r="E65" s="95"/>
      <c r="F65" s="95"/>
      <c r="G65" s="96">
        <f>G64+G63</f>
        <v>3809675.1</v>
      </c>
    </row>
    <row r="66" spans="1:7" ht="12" customHeight="1">
      <c r="A66" s="87"/>
      <c r="B66" s="91" t="s">
        <v>87</v>
      </c>
      <c r="C66" s="92"/>
      <c r="D66" s="92"/>
      <c r="E66" s="92"/>
      <c r="F66" s="92"/>
      <c r="G66" s="93">
        <f>G12</f>
        <v>6000000</v>
      </c>
    </row>
    <row r="67" spans="1:7" ht="12" customHeight="1">
      <c r="A67" s="87"/>
      <c r="B67" s="97" t="s">
        <v>88</v>
      </c>
      <c r="C67" s="98"/>
      <c r="D67" s="98"/>
      <c r="E67" s="98"/>
      <c r="F67" s="98"/>
      <c r="G67" s="99">
        <f>G66-G65</f>
        <v>2190324.9</v>
      </c>
    </row>
    <row r="68" spans="1:7" ht="12" customHeight="1">
      <c r="A68" s="87"/>
      <c r="B68" s="100" t="s">
        <v>89</v>
      </c>
      <c r="C68" s="101"/>
      <c r="D68" s="101"/>
      <c r="E68" s="101"/>
      <c r="F68" s="101"/>
      <c r="G68" s="102"/>
    </row>
    <row r="69" spans="1:7" ht="12.75" customHeight="1" thickBot="1">
      <c r="A69" s="87"/>
      <c r="B69" s="103"/>
      <c r="C69" s="101"/>
      <c r="D69" s="101"/>
      <c r="E69" s="101"/>
      <c r="F69" s="101"/>
      <c r="G69" s="102"/>
    </row>
    <row r="70" spans="1:7" ht="12" customHeight="1">
      <c r="A70" s="87"/>
      <c r="B70" s="104" t="s">
        <v>90</v>
      </c>
      <c r="C70" s="105"/>
      <c r="D70" s="105"/>
      <c r="E70" s="105"/>
      <c r="F70" s="106"/>
      <c r="G70" s="102"/>
    </row>
    <row r="71" spans="1:7" ht="12" customHeight="1">
      <c r="A71" s="87"/>
      <c r="B71" s="107" t="s">
        <v>91</v>
      </c>
      <c r="C71" s="108"/>
      <c r="D71" s="108"/>
      <c r="E71" s="108"/>
      <c r="F71" s="109"/>
      <c r="G71" s="102"/>
    </row>
    <row r="72" spans="1:7" ht="12" customHeight="1">
      <c r="A72" s="87"/>
      <c r="B72" s="107" t="s">
        <v>92</v>
      </c>
      <c r="C72" s="108"/>
      <c r="D72" s="108"/>
      <c r="E72" s="108"/>
      <c r="F72" s="109"/>
      <c r="G72" s="102"/>
    </row>
    <row r="73" spans="1:7" ht="12" customHeight="1">
      <c r="A73" s="87"/>
      <c r="B73" s="107" t="s">
        <v>93</v>
      </c>
      <c r="C73" s="108"/>
      <c r="D73" s="108"/>
      <c r="E73" s="108"/>
      <c r="F73" s="109"/>
      <c r="G73" s="102"/>
    </row>
    <row r="74" spans="1:7" ht="12" customHeight="1">
      <c r="A74" s="87"/>
      <c r="B74" s="107" t="s">
        <v>94</v>
      </c>
      <c r="C74" s="108"/>
      <c r="D74" s="108"/>
      <c r="E74" s="108"/>
      <c r="F74" s="109"/>
      <c r="G74" s="102"/>
    </row>
    <row r="75" spans="1:7" ht="12" customHeight="1">
      <c r="A75" s="87"/>
      <c r="B75" s="107" t="s">
        <v>95</v>
      </c>
      <c r="C75" s="108"/>
      <c r="D75" s="108"/>
      <c r="E75" s="108"/>
      <c r="F75" s="109"/>
      <c r="G75" s="102"/>
    </row>
    <row r="76" spans="1:7" ht="12.75" customHeight="1" thickBot="1">
      <c r="A76" s="87"/>
      <c r="B76" s="110" t="s">
        <v>96</v>
      </c>
      <c r="C76" s="111"/>
      <c r="D76" s="111"/>
      <c r="E76" s="111"/>
      <c r="F76" s="112"/>
      <c r="G76" s="102"/>
    </row>
    <row r="77" spans="1:7" ht="12.75" customHeight="1">
      <c r="A77" s="87"/>
      <c r="B77" s="103"/>
      <c r="C77" s="108"/>
      <c r="D77" s="108"/>
      <c r="E77" s="108"/>
      <c r="F77" s="108"/>
      <c r="G77" s="102"/>
    </row>
    <row r="78" spans="1:7" ht="15" customHeight="1" thickBot="1">
      <c r="A78" s="87"/>
      <c r="B78" s="140" t="s">
        <v>97</v>
      </c>
      <c r="C78" s="141"/>
      <c r="D78" s="113"/>
      <c r="E78" s="114"/>
      <c r="F78" s="114"/>
      <c r="G78" s="102"/>
    </row>
    <row r="79" spans="1:7" ht="12" customHeight="1">
      <c r="A79" s="87"/>
      <c r="B79" s="115" t="s">
        <v>81</v>
      </c>
      <c r="C79" s="116" t="s">
        <v>98</v>
      </c>
      <c r="D79" s="117" t="s">
        <v>99</v>
      </c>
      <c r="E79" s="114"/>
      <c r="F79" s="114"/>
      <c r="G79" s="102"/>
    </row>
    <row r="80" spans="1:7" ht="12" customHeight="1">
      <c r="A80" s="87"/>
      <c r="B80" s="118" t="s">
        <v>100</v>
      </c>
      <c r="C80" s="119">
        <f>G26</f>
        <v>2475000</v>
      </c>
      <c r="D80" s="120">
        <f>(C80/C86)</f>
        <v>0.6496616994976816</v>
      </c>
      <c r="E80" s="114"/>
      <c r="F80" s="114"/>
      <c r="G80" s="102"/>
    </row>
    <row r="81" spans="1:7" ht="12" customHeight="1">
      <c r="A81" s="87"/>
      <c r="B81" s="118" t="s">
        <v>101</v>
      </c>
      <c r="C81" s="121">
        <v>0</v>
      </c>
      <c r="D81" s="120">
        <v>0</v>
      </c>
      <c r="E81" s="114"/>
      <c r="F81" s="114"/>
      <c r="G81" s="102"/>
    </row>
    <row r="82" spans="1:7" ht="12" customHeight="1">
      <c r="A82" s="87"/>
      <c r="B82" s="118" t="s">
        <v>102</v>
      </c>
      <c r="C82" s="119">
        <f>G37</f>
        <v>300000</v>
      </c>
      <c r="D82" s="120">
        <f>(C82/C86)</f>
        <v>7.8746872666385637E-2</v>
      </c>
      <c r="E82" s="114"/>
      <c r="F82" s="114"/>
      <c r="G82" s="102"/>
    </row>
    <row r="83" spans="1:7" ht="12" customHeight="1">
      <c r="A83" s="87"/>
      <c r="B83" s="118" t="s">
        <v>53</v>
      </c>
      <c r="C83" s="119">
        <f>G55</f>
        <v>853262</v>
      </c>
      <c r="D83" s="120">
        <f>(C83/C86)</f>
        <v>0.22397238021688515</v>
      </c>
      <c r="E83" s="114"/>
      <c r="F83" s="114"/>
      <c r="G83" s="102"/>
    </row>
    <row r="84" spans="1:7" ht="12" customHeight="1">
      <c r="A84" s="87"/>
      <c r="B84" s="118" t="s">
        <v>103</v>
      </c>
      <c r="C84" s="122">
        <f>G59</f>
        <v>0</v>
      </c>
      <c r="D84" s="120">
        <f>(C84/C86)</f>
        <v>0</v>
      </c>
      <c r="E84" s="123"/>
      <c r="F84" s="123"/>
      <c r="G84" s="102"/>
    </row>
    <row r="85" spans="1:7" ht="12" customHeight="1">
      <c r="A85" s="87"/>
      <c r="B85" s="118" t="s">
        <v>104</v>
      </c>
      <c r="C85" s="122">
        <f>G64</f>
        <v>181413.1</v>
      </c>
      <c r="D85" s="120">
        <f>(C85/C86)</f>
        <v>4.7619047619047616E-2</v>
      </c>
      <c r="E85" s="123"/>
      <c r="F85" s="123"/>
      <c r="G85" s="102"/>
    </row>
    <row r="86" spans="1:7" ht="12.75" customHeight="1" thickBot="1">
      <c r="A86" s="87"/>
      <c r="B86" s="124" t="s">
        <v>105</v>
      </c>
      <c r="C86" s="125">
        <f>SUM(C80:C85)</f>
        <v>3809675.1</v>
      </c>
      <c r="D86" s="126">
        <f>SUM(D80:D85)</f>
        <v>1</v>
      </c>
      <c r="E86" s="123"/>
      <c r="F86" s="123"/>
      <c r="G86" s="102"/>
    </row>
    <row r="87" spans="1:7" ht="12" customHeight="1">
      <c r="A87" s="87"/>
      <c r="B87" s="103"/>
      <c r="C87" s="101"/>
      <c r="D87" s="101"/>
      <c r="E87" s="101"/>
      <c r="F87" s="101"/>
      <c r="G87" s="102"/>
    </row>
    <row r="88" spans="1:7" ht="12.75" customHeight="1">
      <c r="A88" s="87"/>
      <c r="B88" s="37"/>
      <c r="C88" s="101"/>
      <c r="D88" s="101"/>
      <c r="E88" s="101"/>
      <c r="F88" s="101"/>
      <c r="G88" s="102"/>
    </row>
    <row r="89" spans="1:7" ht="12" customHeight="1" thickBot="1">
      <c r="A89" s="127"/>
      <c r="B89" s="128"/>
      <c r="C89" s="129" t="s">
        <v>106</v>
      </c>
      <c r="D89" s="130"/>
      <c r="E89" s="131"/>
      <c r="F89" s="132"/>
      <c r="G89" s="102"/>
    </row>
    <row r="90" spans="1:7" ht="12" customHeight="1">
      <c r="A90" s="87"/>
      <c r="B90" s="133" t="s">
        <v>107</v>
      </c>
      <c r="C90" s="136">
        <v>35000</v>
      </c>
      <c r="D90" s="136">
        <v>32000</v>
      </c>
      <c r="E90" s="137">
        <v>30000</v>
      </c>
      <c r="F90" s="134"/>
      <c r="G90" s="135"/>
    </row>
    <row r="91" spans="1:7" ht="12.75" customHeight="1" thickBot="1">
      <c r="A91" s="87"/>
      <c r="B91" s="124" t="s">
        <v>108</v>
      </c>
      <c r="C91" s="138">
        <f>(G65/C90)</f>
        <v>108.84786</v>
      </c>
      <c r="D91" s="138">
        <f>(G65/D90)</f>
        <v>119.052346875</v>
      </c>
      <c r="E91" s="139">
        <f>(G65/E90)</f>
        <v>126.98917</v>
      </c>
      <c r="F91" s="134"/>
      <c r="G91" s="135"/>
    </row>
    <row r="92" spans="1:7" ht="15.6" customHeight="1">
      <c r="A92" s="87"/>
      <c r="B92" s="100" t="s">
        <v>109</v>
      </c>
      <c r="C92" s="108"/>
      <c r="D92" s="108"/>
      <c r="E92" s="108"/>
      <c r="F92" s="108"/>
      <c r="G92" s="108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B43C8E-0345-418F-965E-A5BB5302DCB0}"/>
</file>

<file path=customXml/itemProps2.xml><?xml version="1.0" encoding="utf-8"?>
<ds:datastoreItem xmlns:ds="http://schemas.openxmlformats.org/officeDocument/2006/customXml" ds:itemID="{C9CDC19F-63CD-4E6C-B39D-1D7F4EB0CD8E}"/>
</file>

<file path=customXml/itemProps3.xml><?xml version="1.0" encoding="utf-8"?>
<ds:datastoreItem xmlns:ds="http://schemas.openxmlformats.org/officeDocument/2006/customXml" ds:itemID="{27272F07-0580-4FE9-9671-283F5767AC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Pizarro Astudillo Carlos Rodrigo</cp:lastModifiedBy>
  <cp:revision/>
  <dcterms:created xsi:type="dcterms:W3CDTF">2020-11-27T12:49:26Z</dcterms:created>
  <dcterms:modified xsi:type="dcterms:W3CDTF">2022-06-23T13:04:20Z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