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30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69" i="1" l="1"/>
  <c r="G48" i="1" l="1"/>
  <c r="G49" i="1"/>
  <c r="G50" i="1"/>
  <c r="G58" i="1"/>
  <c r="G59" i="1"/>
  <c r="G60" i="1"/>
  <c r="G61" i="1"/>
  <c r="G62" i="1"/>
  <c r="G63" i="1"/>
  <c r="G64" i="1"/>
  <c r="G57" i="1"/>
  <c r="G55" i="1"/>
  <c r="G24" i="1"/>
  <c r="G25" i="1"/>
  <c r="G26" i="1"/>
  <c r="G27" i="1"/>
  <c r="G28" i="1"/>
  <c r="C90" i="1" l="1"/>
  <c r="G70" i="1" l="1"/>
  <c r="C93" i="1" s="1"/>
  <c r="G53" i="1"/>
  <c r="G52" i="1"/>
  <c r="G47" i="1"/>
  <c r="G41" i="1"/>
  <c r="G40" i="1"/>
  <c r="G39" i="1"/>
  <c r="G38" i="1"/>
  <c r="G23" i="1"/>
  <c r="G22" i="1"/>
  <c r="G21" i="1"/>
  <c r="G12" i="1"/>
  <c r="G75" i="1" s="1"/>
  <c r="G29" i="1" l="1"/>
  <c r="G65" i="1"/>
  <c r="C92" i="1" s="1"/>
  <c r="G42" i="1"/>
  <c r="C91" i="1" s="1"/>
  <c r="G72" i="1" l="1"/>
  <c r="G73" i="1" s="1"/>
  <c r="C89" i="1"/>
  <c r="G74" i="1" l="1"/>
  <c r="C94" i="1"/>
  <c r="C95" i="1" s="1"/>
  <c r="D89" i="1" s="1"/>
  <c r="E100" i="1" l="1"/>
  <c r="D100" i="1"/>
  <c r="C100" i="1"/>
  <c r="G76" i="1"/>
  <c r="D94" i="1"/>
  <c r="D92" i="1"/>
  <c r="D91" i="1"/>
  <c r="D93" i="1"/>
  <c r="D95" i="1" l="1"/>
</calcChain>
</file>

<file path=xl/sharedStrings.xml><?xml version="1.0" encoding="utf-8"?>
<sst xmlns="http://schemas.openxmlformats.org/spreadsheetml/2006/main" count="184" uniqueCount="128">
  <si>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</si>
  <si>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</si>
  <si>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</si>
  <si>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</si>
  <si>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</si>
  <si>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</si>
  <si>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</si>
  <si>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</si>
  <si>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</si>
  <si>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</si>
  <si>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</si>
  <si>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</si>
  <si>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</si>
  <si>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</si>
  <si>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</si>
  <si>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</si>
  <si>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</si>
  <si>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</si>
  <si>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</si>
  <si>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</si>
  <si>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</si>
  <si>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</si>
  <si>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</si>
  <si>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</si>
  <si>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</si>
  <si>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</si>
  <si>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</si>
  <si>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</si>
  <si>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</si>
  <si>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</si>
  <si>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</si>
  <si>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</si>
  <si>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</si>
  <si>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</si>
  <si>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</si>
  <si>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</si>
  <si>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</si>
  <si>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</si>
  <si>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</si>
  <si>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</si>
  <si>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</si>
  <si>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</si>
  <si>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</si>
  <si>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</si>
  <si>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</si>
  <si>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</si>
  <si>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</si>
  <si>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</si>
  <si>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</si>
  <si>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</si>
  <si>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</si>
  <si>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</si>
  <si>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</si>
  <si>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</si>
  <si>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</si>
  <si>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</si>
  <si>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Subtotal otros</t>
  </si>
  <si>
    <t>Bovinos Carne</t>
  </si>
  <si>
    <t>Raza</t>
  </si>
  <si>
    <t>Clavel y Cruzas</t>
  </si>
  <si>
    <t>LOS LAGOS</t>
  </si>
  <si>
    <t>Los Muermos</t>
  </si>
  <si>
    <t>PRECIO ESPERADO ($/kilo)</t>
  </si>
  <si>
    <t>MERCADO INTERNO</t>
  </si>
  <si>
    <t>Normal</t>
  </si>
  <si>
    <t>Manejo sanitario otoño</t>
  </si>
  <si>
    <t>Abril-Mayo</t>
  </si>
  <si>
    <t xml:space="preserve">Manejo sanitario Primavera </t>
  </si>
  <si>
    <t>Octubre - Noviembre</t>
  </si>
  <si>
    <t xml:space="preserve">Forrajeo Invernal </t>
  </si>
  <si>
    <t>Reparacion de cercos</t>
  </si>
  <si>
    <t>Enero-Diciembre</t>
  </si>
  <si>
    <t>Fertilizaciones</t>
  </si>
  <si>
    <t>Septiembre-octubre</t>
  </si>
  <si>
    <t>Siembras de praderas y/o cultivos</t>
  </si>
  <si>
    <t>Marzo-abril</t>
  </si>
  <si>
    <t>Cosecha de forraje Ensillaje y/o heno</t>
  </si>
  <si>
    <t>Marzo</t>
  </si>
  <si>
    <t>PREPARACION DE SUELO</t>
  </si>
  <si>
    <t>J/maquinaria x 8 HORAS (30000 x hora)</t>
  </si>
  <si>
    <t>otoño</t>
  </si>
  <si>
    <t>SIEMBRAS</t>
  </si>
  <si>
    <t>otoño/primavera</t>
  </si>
  <si>
    <t>Cosecha de Forraje</t>
  </si>
  <si>
    <t>primavera</t>
  </si>
  <si>
    <t>FARMACOS</t>
  </si>
  <si>
    <t>Vacuna Clostridial(1)</t>
  </si>
  <si>
    <t>Frasco  100 cc (50 dosis)</t>
  </si>
  <si>
    <t>Primavera</t>
  </si>
  <si>
    <t>Ivermectina(2)</t>
  </si>
  <si>
    <t>Frasco 500 cc</t>
  </si>
  <si>
    <t>Otoño y primavera</t>
  </si>
  <si>
    <t>Vitaminas</t>
  </si>
  <si>
    <t>Frasco 250 cc</t>
  </si>
  <si>
    <t>Antibioticos y Antinflamatorios</t>
  </si>
  <si>
    <t>ALIMENTACION</t>
  </si>
  <si>
    <t>Heno (3) fardos de 25 kg c/u</t>
  </si>
  <si>
    <t>invierno</t>
  </si>
  <si>
    <t>Concentrados(2,1 saco 25 kg/dia por 30 dias)</t>
  </si>
  <si>
    <t>Sales Minerales</t>
  </si>
  <si>
    <t>Fertilizantes</t>
  </si>
  <si>
    <t>Sacos de 25 kg</t>
  </si>
  <si>
    <t>Semillas</t>
  </si>
  <si>
    <t>Combustible diesel</t>
  </si>
  <si>
    <t>Petroleo diesel</t>
  </si>
  <si>
    <t>Combustible bencina</t>
  </si>
  <si>
    <t>Bencina x litro</t>
  </si>
  <si>
    <t>Alambre pua</t>
  </si>
  <si>
    <t>Rollo Alambre 500 mts</t>
  </si>
  <si>
    <t>Grapas</t>
  </si>
  <si>
    <t>Grapas por kilo</t>
  </si>
  <si>
    <t>Estacones de madera</t>
  </si>
  <si>
    <t>Fletes</t>
  </si>
  <si>
    <t>Flete transporte insumos</t>
  </si>
  <si>
    <t>Costo unitario ($/kilo carne) (*)</t>
  </si>
  <si>
    <t>Veterinario</t>
  </si>
  <si>
    <t>Otoño-Primavera</t>
  </si>
  <si>
    <t>RENDIMIENTO:  (Kg/carne /Plantel de 30 Vientres)</t>
  </si>
  <si>
    <t>COSTO TOTAL/Plantel 30 vientres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</si>
  <si>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</si>
  <si>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</si>
  <si>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Rendimiento (kilo carne/plantel)</t>
  </si>
  <si>
    <t>ESCENARIOS COSTO UNITARIO  ($/kilo plantel)</t>
  </si>
  <si>
    <t>J/maquinaria x 8 HORAS (40000 x hora)</t>
  </si>
  <si>
    <t>Bolos de Ensilaje</t>
  </si>
  <si>
    <t>Unid</t>
  </si>
  <si>
    <t>Estacones Impregnada de 3-4" x 2,4 mts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</si>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</sst>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 &quot;$&quot;* #,##0_ ;_ &quot;$&quot;* \-#,##0_ ;_ &quot;$&quot;* &quot;-&quot;_ ;_ @_ "/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b/>
      <sz val="9"/>
      <color indexed="8"/>
      <name val="Arial Narrow"/>
      <family val="2"/>
    </font>
    <font>
      <b/>
      <sz val="9"/>
      <name val="Helvetica Neue"/>
      <family val="2"/>
      <scheme val="minor"/>
    </font>
    <font>
      <sz val="9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7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7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43" fontId="9" fillId="0" borderId="21" applyFont="0" applyFill="0" applyBorder="0" applyAlignment="0" applyProtection="0"/>
    <xf numFmtId="165" fontId="10" fillId="0" borderId="21" applyFont="0" applyFill="0" applyBorder="0" applyAlignment="0" applyProtection="0"/>
    <xf numFmtId="165" fontId="9" fillId="0" borderId="21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5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5" borderId="14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49" fontId="6" fillId="3" borderId="14" xfId="0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vertical="center"/>
    </xf>
    <xf numFmtId="3" fontId="6" fillId="3" borderId="14" xfId="0" applyNumberFormat="1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166" fontId="1" fillId="2" borderId="21" xfId="0" applyNumberFormat="1" applyFont="1" applyFill="1" applyBorder="1" applyAlignment="1">
      <alignment vertical="center"/>
    </xf>
    <xf numFmtId="166" fontId="7" fillId="2" borderId="21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3" fontId="1" fillId="5" borderId="2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4" fontId="2" fillId="2" borderId="8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3" fontId="2" fillId="2" borderId="24" xfId="0" applyNumberFormat="1" applyFont="1" applyFill="1" applyBorder="1" applyAlignment="1">
      <alignment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168" fontId="4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1" fillId="0" borderId="55" xfId="0" applyFont="1" applyFill="1" applyBorder="1" applyAlignment="1">
      <alignment horizontal="left" vertical="center"/>
    </xf>
    <xf numFmtId="0" fontId="12" fillId="0" borderId="55" xfId="0" applyFont="1" applyBorder="1" applyAlignment="1">
      <alignment horizontal="center" vertical="center"/>
    </xf>
    <xf numFmtId="0" fontId="11" fillId="0" borderId="55" xfId="0" applyFont="1" applyFill="1" applyBorder="1" applyAlignment="1">
      <alignment horizontal="center" vertical="center"/>
    </xf>
    <xf numFmtId="164" fontId="11" fillId="0" borderId="55" xfId="2" applyNumberFormat="1" applyFont="1" applyFill="1" applyBorder="1" applyAlignment="1">
      <alignment vertical="center"/>
    </xf>
    <xf numFmtId="3" fontId="4" fillId="2" borderId="55" xfId="0" applyNumberFormat="1" applyFont="1" applyFill="1" applyBorder="1" applyAlignment="1">
      <alignment horizontal="right" vertical="center" wrapText="1"/>
    </xf>
    <xf numFmtId="0" fontId="11" fillId="0" borderId="55" xfId="0" applyFont="1" applyFill="1" applyBorder="1" applyAlignment="1">
      <alignment horizontal="left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0" fontId="2" fillId="0" borderId="57" xfId="0" applyFont="1" applyFill="1" applyBorder="1" applyAlignment="1">
      <alignment vertical="center"/>
    </xf>
    <xf numFmtId="0" fontId="2" fillId="0" borderId="57" xfId="0" applyFont="1" applyFill="1" applyBorder="1" applyAlignment="1">
      <alignment horizontal="center" vertical="center"/>
    </xf>
    <xf numFmtId="169" fontId="2" fillId="0" borderId="57" xfId="3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0" borderId="21" xfId="0" applyNumberFormat="1" applyFont="1" applyBorder="1" applyAlignment="1">
      <alignment vertical="center"/>
    </xf>
    <xf numFmtId="0" fontId="7" fillId="0" borderId="58" xfId="0" applyFont="1" applyFill="1" applyBorder="1" applyAlignment="1">
      <alignment vertical="center" wrapText="1"/>
    </xf>
    <xf numFmtId="0" fontId="2" fillId="0" borderId="58" xfId="0" applyFont="1" applyFill="1" applyBorder="1" applyAlignment="1">
      <alignment horizontal="center" vertical="center" wrapText="1"/>
    </xf>
    <xf numFmtId="169" fontId="2" fillId="0" borderId="58" xfId="3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left" vertical="center" wrapText="1"/>
    </xf>
    <xf numFmtId="164" fontId="11" fillId="0" borderId="55" xfId="3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0" fontId="7" fillId="10" borderId="59" xfId="0" applyFont="1" applyFill="1" applyBorder="1" applyAlignment="1">
      <alignment vertical="center" wrapText="1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169" fontId="2" fillId="0" borderId="59" xfId="3" applyNumberFormat="1" applyFont="1" applyFill="1" applyBorder="1" applyAlignment="1">
      <alignment horizontal="right" vertical="center" wrapText="1"/>
    </xf>
    <xf numFmtId="165" fontId="11" fillId="0" borderId="55" xfId="4" applyNumberFormat="1" applyFont="1" applyFill="1" applyBorder="1" applyAlignment="1">
      <alignment horizontal="center" vertical="center"/>
    </xf>
    <xf numFmtId="0" fontId="11" fillId="0" borderId="55" xfId="4" applyNumberFormat="1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left" vertical="center"/>
    </xf>
    <xf numFmtId="165" fontId="11" fillId="0" borderId="59" xfId="4" applyNumberFormat="1" applyFont="1" applyFill="1" applyBorder="1" applyAlignment="1">
      <alignment horizontal="center" vertical="center"/>
    </xf>
    <xf numFmtId="0" fontId="11" fillId="0" borderId="59" xfId="4" applyNumberFormat="1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164" fontId="11" fillId="0" borderId="59" xfId="3" applyNumberFormat="1" applyFont="1" applyFill="1" applyBorder="1" applyAlignment="1">
      <alignment vertical="center"/>
    </xf>
    <xf numFmtId="164" fontId="11" fillId="0" borderId="55" xfId="1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center" vertical="center"/>
    </xf>
    <xf numFmtId="0" fontId="15" fillId="0" borderId="55" xfId="0" applyFont="1" applyFill="1" applyBorder="1" applyAlignment="1">
      <alignment horizontal="center" vertical="center"/>
    </xf>
    <xf numFmtId="49" fontId="4" fillId="2" borderId="61" xfId="0" applyNumberFormat="1" applyFont="1" applyFill="1" applyBorder="1" applyAlignment="1">
      <alignment horizontal="center" vertical="center"/>
    </xf>
    <xf numFmtId="3" fontId="4" fillId="0" borderId="55" xfId="5" applyNumberFormat="1" applyFont="1" applyFill="1" applyBorder="1" applyAlignment="1">
      <alignment horizontal="right" vertical="center" wrapText="1"/>
    </xf>
    <xf numFmtId="3" fontId="4" fillId="2" borderId="62" xfId="0" applyNumberFormat="1" applyFont="1" applyFill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49" fontId="7" fillId="2" borderId="43" xfId="0" applyNumberFormat="1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49" fontId="2" fillId="2" borderId="48" xfId="0" applyNumberFormat="1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9" borderId="42" xfId="0" applyFont="1" applyFill="1" applyBorder="1" applyAlignment="1">
      <alignment vertical="center"/>
    </xf>
    <xf numFmtId="0" fontId="2" fillId="7" borderId="21" xfId="0" applyFont="1" applyFill="1" applyBorder="1" applyAlignment="1">
      <alignment vertical="center"/>
    </xf>
    <xf numFmtId="49" fontId="7" fillId="8" borderId="33" xfId="0" applyNumberFormat="1" applyFont="1" applyFill="1" applyBorder="1" applyAlignment="1">
      <alignment vertical="center"/>
    </xf>
    <xf numFmtId="49" fontId="7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 applyAlignment="1">
      <alignment vertical="center"/>
    </xf>
    <xf numFmtId="49" fontId="7" fillId="2" borderId="35" xfId="0" applyNumberFormat="1" applyFont="1" applyFill="1" applyBorder="1" applyAlignment="1">
      <alignment vertical="center"/>
    </xf>
    <xf numFmtId="3" fontId="7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 applyAlignment="1">
      <alignment vertical="center"/>
    </xf>
    <xf numFmtId="0" fontId="7" fillId="2" borderId="6" xfId="0" applyNumberFormat="1" applyFont="1" applyFill="1" applyBorder="1" applyAlignment="1">
      <alignment vertical="center"/>
    </xf>
    <xf numFmtId="167" fontId="7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7" fillId="8" borderId="37" xfId="0" applyNumberFormat="1" applyFont="1" applyFill="1" applyBorder="1" applyAlignment="1">
      <alignment vertical="center"/>
    </xf>
    <xf numFmtId="167" fontId="7" fillId="8" borderId="38" xfId="0" applyNumberFormat="1" applyFont="1" applyFill="1" applyBorder="1" applyAlignment="1">
      <alignment vertical="center"/>
    </xf>
    <xf numFmtId="9" fontId="7" fillId="8" borderId="39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7" fillId="8" borderId="52" xfId="0" applyNumberFormat="1" applyFont="1" applyFill="1" applyBorder="1" applyAlignment="1">
      <alignment vertical="center"/>
    </xf>
    <xf numFmtId="167" fontId="7" fillId="8" borderId="53" xfId="0" applyNumberFormat="1" applyFont="1" applyFill="1" applyBorder="1" applyAlignment="1">
      <alignment vertical="center"/>
    </xf>
    <xf numFmtId="0" fontId="7" fillId="7" borderId="21" xfId="0" applyFont="1" applyFill="1" applyBorder="1" applyAlignment="1">
      <alignment vertical="center"/>
    </xf>
    <xf numFmtId="167" fontId="7" fillId="8" borderId="39" xfId="0" applyNumberFormat="1" applyFont="1" applyFill="1" applyBorder="1" applyAlignment="1">
      <alignment vertical="center"/>
    </xf>
    <xf numFmtId="3" fontId="7" fillId="8" borderId="53" xfId="0" applyNumberFormat="1" applyFont="1" applyFill="1" applyBorder="1" applyAlignment="1">
      <alignment vertical="center"/>
    </xf>
    <xf numFmtId="3" fontId="7" fillId="8" borderId="54" xfId="0" applyNumberFormat="1" applyFont="1" applyFill="1" applyBorder="1" applyAlignment="1">
      <alignment vertical="center"/>
    </xf>
    <xf numFmtId="9" fontId="2" fillId="0" borderId="0" xfId="6" applyFont="1" applyAlignment="1">
      <alignment vertical="center"/>
    </xf>
    <xf numFmtId="49" fontId="19" fillId="2" borderId="6" xfId="0" applyNumberFormat="1" applyFont="1" applyFill="1" applyBorder="1" applyAlignment="1">
      <alignment horizontal="left" vertical="center"/>
    </xf>
    <xf numFmtId="49" fontId="2" fillId="2" borderId="60" xfId="0" applyNumberFormat="1" applyFont="1" applyFill="1" applyBorder="1" applyAlignment="1">
      <alignment horizontal="left" vertical="center"/>
    </xf>
    <xf numFmtId="49" fontId="4" fillId="2" borderId="60" xfId="0" applyNumberFormat="1" applyFont="1" applyFill="1" applyBorder="1" applyAlignment="1">
      <alignment horizontal="left" vertical="center" wrapText="1"/>
    </xf>
    <xf numFmtId="49" fontId="4" fillId="2" borderId="60" xfId="0" applyNumberFormat="1" applyFont="1" applyFill="1" applyBorder="1" applyAlignment="1">
      <alignment horizontal="left" vertical="center"/>
    </xf>
    <xf numFmtId="14" fontId="4" fillId="2" borderId="60" xfId="0" applyNumberFormat="1" applyFont="1" applyFill="1" applyBorder="1" applyAlignment="1">
      <alignment horizontal="left" vertical="center"/>
    </xf>
    <xf numFmtId="49" fontId="4" fillId="2" borderId="62" xfId="0" applyNumberFormat="1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6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49" fontId="18" fillId="9" borderId="40" xfId="0" applyNumberFormat="1" applyFont="1" applyFill="1" applyBorder="1" applyAlignment="1">
      <alignment vertical="center"/>
    </xf>
    <xf numFmtId="0" fontId="7" fillId="9" borderId="41" xfId="0" applyFont="1" applyFill="1" applyBorder="1" applyAlignment="1">
      <alignment vertical="center"/>
    </xf>
    <xf numFmtId="49" fontId="4" fillId="2" borderId="62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2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7">
    <cellStyle name="Millares" xfId="1" builtinId="3"/>
    <cellStyle name="Millares 2" xfId="3"/>
    <cellStyle name="Millares 4" xfId="2"/>
    <cellStyle name="Millares 6" xfId="4"/>
    <cellStyle name="Moneda [0]" xfId="5" builtinId="7"/>
    <cellStyle name="Normal" xfId="0" builtinId="0"/>
    <cellStyle name="Porcentaje" xfId="6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714375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topLeftCell="B1" zoomScaleNormal="100" workbookViewId="0">
      <selection activeCell="G5" sqref="G5"/>
    </sheetView>
  </sheetViews>
  <sheetFormatPr baseColWidth="10" defaultColWidth="10.81640625" defaultRowHeight="11.25" customHeight="1"/>
  <cols>
    <col min="1" max="1" width="4.453125" style="55" customWidth="1"/>
    <col min="2" max="2" width="32.26953125" style="55" customWidth="1"/>
    <col min="3" max="3" width="31.26953125" style="55" customWidth="1"/>
    <col min="4" max="4" width="9.453125" style="55" customWidth="1"/>
    <col min="5" max="5" width="20.54296875" style="55" customWidth="1"/>
    <col min="6" max="6" width="11" style="55" customWidth="1"/>
    <col min="7" max="7" width="14.26953125" style="55" customWidth="1"/>
    <col min="8" max="255" width="10.81640625" style="55" customWidth="1"/>
    <col min="256" max="16384" width="10.81640625" style="56"/>
  </cols>
  <sheetData>
    <row r="1" spans="1:7" ht="15" customHeight="1">
      <c r="A1" s="54"/>
      <c r="B1" s="54"/>
      <c r="C1" s="54"/>
      <c r="D1" s="54"/>
      <c r="E1" s="54"/>
      <c r="F1" s="54"/>
      <c r="G1" s="54"/>
    </row>
    <row r="2" spans="1:7" ht="15" customHeight="1">
      <c r="A2" s="54"/>
      <c r="B2" s="54"/>
      <c r="C2" s="54"/>
      <c r="D2" s="54"/>
      <c r="E2" s="54"/>
      <c r="F2" s="54"/>
      <c r="G2" s="54"/>
    </row>
    <row r="3" spans="1:7" ht="15" customHeight="1">
      <c r="A3" s="54"/>
      <c r="B3" s="54"/>
      <c r="C3" s="54"/>
      <c r="D3" s="54"/>
      <c r="E3" s="54"/>
      <c r="F3" s="54"/>
      <c r="G3" s="54"/>
    </row>
    <row r="4" spans="1:7" ht="15" customHeight="1">
      <c r="A4" s="54"/>
      <c r="B4" s="54"/>
      <c r="C4" s="54"/>
      <c r="D4" s="54"/>
      <c r="E4" s="54"/>
      <c r="F4" s="54"/>
      <c r="G4" s="54"/>
    </row>
    <row r="5" spans="1:7" ht="15" customHeight="1">
      <c r="A5" s="54"/>
      <c r="B5" s="54"/>
      <c r="C5" s="54"/>
      <c r="D5" s="54"/>
      <c r="E5" s="54"/>
      <c r="F5" s="54"/>
      <c r="G5" s="54"/>
    </row>
    <row r="6" spans="1:7" ht="15" customHeight="1">
      <c r="A6" s="54"/>
      <c r="B6" s="54"/>
      <c r="C6" s="54"/>
      <c r="D6" s="54"/>
      <c r="E6" s="54"/>
      <c r="F6" s="54"/>
      <c r="G6" s="54"/>
    </row>
    <row r="7" spans="1:7" ht="15" customHeight="1">
      <c r="A7" s="54"/>
      <c r="B7" s="54"/>
      <c r="C7" s="54"/>
      <c r="D7" s="54"/>
      <c r="E7" s="54"/>
      <c r="F7" s="54"/>
      <c r="G7" s="54"/>
    </row>
    <row r="8" spans="1:7" ht="15" customHeight="1">
      <c r="A8" s="54"/>
      <c r="B8" s="8"/>
      <c r="C8" s="4"/>
      <c r="D8" s="151"/>
      <c r="E8" s="4"/>
      <c r="F8" s="4"/>
      <c r="G8" s="4"/>
    </row>
    <row r="9" spans="1:7" ht="38.25" customHeight="1">
      <c r="A9" s="57"/>
      <c r="B9" s="1" t="s">
        <v>0</v>
      </c>
      <c r="C9" s="146" t="s">
        <v>57</v>
      </c>
      <c r="D9" s="153"/>
      <c r="E9" s="159" t="s">
        <v>117</v>
      </c>
      <c r="F9" s="160"/>
      <c r="G9" s="53">
        <v>7250</v>
      </c>
    </row>
    <row r="10" spans="1:7" ht="38.25" customHeight="1">
      <c r="A10" s="57"/>
      <c r="B10" s="58" t="s">
        <v>58</v>
      </c>
      <c r="C10" s="147" t="s">
        <v>59</v>
      </c>
      <c r="D10" s="154"/>
      <c r="E10" s="157" t="s">
        <v>1</v>
      </c>
      <c r="F10" s="158"/>
      <c r="G10" s="60" t="s">
        <v>127</v>
      </c>
    </row>
    <row r="11" spans="1:7" ht="18" customHeight="1">
      <c r="A11" s="57"/>
      <c r="B11" s="58" t="s">
        <v>2</v>
      </c>
      <c r="C11" s="148" t="s">
        <v>3</v>
      </c>
      <c r="D11" s="154"/>
      <c r="E11" s="157" t="s">
        <v>62</v>
      </c>
      <c r="F11" s="158"/>
      <c r="G11" s="61">
        <v>1850</v>
      </c>
    </row>
    <row r="12" spans="1:7" ht="11.25" customHeight="1">
      <c r="A12" s="57"/>
      <c r="B12" s="58" t="s">
        <v>4</v>
      </c>
      <c r="C12" s="147" t="s">
        <v>60</v>
      </c>
      <c r="D12" s="154"/>
      <c r="E12" s="150" t="s">
        <v>5</v>
      </c>
      <c r="F12" s="63"/>
      <c r="G12" s="64">
        <f>(G9*G11)</f>
        <v>13412500</v>
      </c>
    </row>
    <row r="13" spans="1:7" ht="11.25" customHeight="1">
      <c r="A13" s="57"/>
      <c r="B13" s="58" t="s">
        <v>6</v>
      </c>
      <c r="C13" s="148" t="s">
        <v>61</v>
      </c>
      <c r="D13" s="154"/>
      <c r="E13" s="157" t="s">
        <v>7</v>
      </c>
      <c r="F13" s="158"/>
      <c r="G13" s="145" t="s">
        <v>63</v>
      </c>
    </row>
    <row r="14" spans="1:7" ht="13.5" customHeight="1">
      <c r="A14" s="57"/>
      <c r="B14" s="58" t="s">
        <v>8</v>
      </c>
      <c r="C14" s="148" t="s">
        <v>61</v>
      </c>
      <c r="D14" s="154"/>
      <c r="E14" s="157" t="s">
        <v>9</v>
      </c>
      <c r="F14" s="158"/>
      <c r="G14" s="60" t="s">
        <v>127</v>
      </c>
    </row>
    <row r="15" spans="1:7" ht="25.5" customHeight="1">
      <c r="A15" s="57"/>
      <c r="B15" s="58" t="s">
        <v>10</v>
      </c>
      <c r="C15" s="149">
        <v>44732</v>
      </c>
      <c r="D15" s="154"/>
      <c r="E15" s="161" t="s">
        <v>11</v>
      </c>
      <c r="F15" s="162"/>
      <c r="G15" s="59" t="s">
        <v>64</v>
      </c>
    </row>
    <row r="16" spans="1:7" ht="12" customHeight="1">
      <c r="A16" s="54"/>
      <c r="B16" s="38"/>
      <c r="C16" s="39"/>
      <c r="D16" s="152"/>
      <c r="E16" s="40"/>
      <c r="F16" s="40"/>
      <c r="G16" s="41"/>
    </row>
    <row r="17" spans="1:7" ht="12" customHeight="1">
      <c r="A17" s="65"/>
      <c r="B17" s="163" t="s">
        <v>12</v>
      </c>
      <c r="C17" s="164"/>
      <c r="D17" s="164"/>
      <c r="E17" s="164"/>
      <c r="F17" s="164"/>
      <c r="G17" s="164"/>
    </row>
    <row r="18" spans="1:7" ht="12" customHeight="1">
      <c r="A18" s="54"/>
      <c r="B18" s="42"/>
      <c r="C18" s="43"/>
      <c r="D18" s="43"/>
      <c r="E18" s="43"/>
      <c r="F18" s="44"/>
      <c r="G18" s="44"/>
    </row>
    <row r="19" spans="1:7" ht="12" customHeight="1">
      <c r="A19" s="57"/>
      <c r="B19" s="2" t="s">
        <v>13</v>
      </c>
      <c r="C19" s="3"/>
      <c r="D19" s="4"/>
      <c r="E19" s="4"/>
      <c r="F19" s="4"/>
      <c r="G19" s="4"/>
    </row>
    <row r="20" spans="1:7" ht="24" customHeight="1">
      <c r="A20" s="65"/>
      <c r="B20" s="52" t="s">
        <v>14</v>
      </c>
      <c r="C20" s="52" t="s">
        <v>15</v>
      </c>
      <c r="D20" s="52" t="s">
        <v>16</v>
      </c>
      <c r="E20" s="52" t="s">
        <v>17</v>
      </c>
      <c r="F20" s="52" t="s">
        <v>18</v>
      </c>
      <c r="G20" s="52" t="s">
        <v>19</v>
      </c>
    </row>
    <row r="21" spans="1:7" ht="12.75" customHeight="1">
      <c r="A21" s="66"/>
      <c r="B21" s="67" t="s">
        <v>65</v>
      </c>
      <c r="C21" s="68" t="s">
        <v>20</v>
      </c>
      <c r="D21" s="69">
        <v>2</v>
      </c>
      <c r="E21" s="69" t="s">
        <v>66</v>
      </c>
      <c r="F21" s="70">
        <v>25000</v>
      </c>
      <c r="G21" s="71">
        <f>(D21*F21)</f>
        <v>50000</v>
      </c>
    </row>
    <row r="22" spans="1:7" ht="25.5" customHeight="1">
      <c r="A22" s="66"/>
      <c r="B22" s="67" t="s">
        <v>67</v>
      </c>
      <c r="C22" s="68" t="s">
        <v>20</v>
      </c>
      <c r="D22" s="69">
        <v>3</v>
      </c>
      <c r="E22" s="69" t="s">
        <v>68</v>
      </c>
      <c r="F22" s="70">
        <v>25000</v>
      </c>
      <c r="G22" s="71">
        <f>(D22*F22)</f>
        <v>75000</v>
      </c>
    </row>
    <row r="23" spans="1:7" ht="12.75" customHeight="1">
      <c r="A23" s="66"/>
      <c r="B23" s="72" t="s">
        <v>69</v>
      </c>
      <c r="C23" s="68" t="s">
        <v>20</v>
      </c>
      <c r="D23" s="69">
        <v>30</v>
      </c>
      <c r="E23" s="69" t="s">
        <v>25</v>
      </c>
      <c r="F23" s="70">
        <v>25000</v>
      </c>
      <c r="G23" s="71">
        <f>(D23*F23)</f>
        <v>750000</v>
      </c>
    </row>
    <row r="24" spans="1:7" ht="12.75" customHeight="1">
      <c r="A24" s="66"/>
      <c r="B24" s="72" t="s">
        <v>70</v>
      </c>
      <c r="C24" s="68" t="s">
        <v>20</v>
      </c>
      <c r="D24" s="69">
        <v>4</v>
      </c>
      <c r="E24" s="69" t="s">
        <v>71</v>
      </c>
      <c r="F24" s="70">
        <v>20000</v>
      </c>
      <c r="G24" s="71">
        <f t="shared" ref="G24:G28" si="0">(D24*F24)</f>
        <v>80000</v>
      </c>
    </row>
    <row r="25" spans="1:7" ht="15" customHeight="1">
      <c r="A25" s="66"/>
      <c r="B25" s="72" t="s">
        <v>72</v>
      </c>
      <c r="C25" s="68" t="s">
        <v>20</v>
      </c>
      <c r="D25" s="69">
        <v>4</v>
      </c>
      <c r="E25" s="69" t="s">
        <v>73</v>
      </c>
      <c r="F25" s="70">
        <v>20000</v>
      </c>
      <c r="G25" s="71">
        <f t="shared" si="0"/>
        <v>80000</v>
      </c>
    </row>
    <row r="26" spans="1:7" ht="22.5" customHeight="1">
      <c r="A26" s="66"/>
      <c r="B26" s="72" t="s">
        <v>74</v>
      </c>
      <c r="C26" s="68" t="s">
        <v>20</v>
      </c>
      <c r="D26" s="69">
        <v>3</v>
      </c>
      <c r="E26" s="69" t="s">
        <v>75</v>
      </c>
      <c r="F26" s="70">
        <v>20000</v>
      </c>
      <c r="G26" s="71">
        <f t="shared" si="0"/>
        <v>60000</v>
      </c>
    </row>
    <row r="27" spans="1:7" ht="21" customHeight="1">
      <c r="A27" s="66"/>
      <c r="B27" s="72" t="s">
        <v>74</v>
      </c>
      <c r="C27" s="68" t="s">
        <v>20</v>
      </c>
      <c r="D27" s="69">
        <v>3</v>
      </c>
      <c r="E27" s="69" t="s">
        <v>73</v>
      </c>
      <c r="F27" s="70">
        <v>20000</v>
      </c>
      <c r="G27" s="71">
        <f t="shared" si="0"/>
        <v>60000</v>
      </c>
    </row>
    <row r="28" spans="1:7" ht="23.25" customHeight="1">
      <c r="A28" s="66"/>
      <c r="B28" s="72" t="s">
        <v>76</v>
      </c>
      <c r="C28" s="68" t="s">
        <v>20</v>
      </c>
      <c r="D28" s="69">
        <v>8</v>
      </c>
      <c r="E28" s="69" t="s">
        <v>77</v>
      </c>
      <c r="F28" s="70">
        <v>25000</v>
      </c>
      <c r="G28" s="71">
        <f t="shared" si="0"/>
        <v>200000</v>
      </c>
    </row>
    <row r="29" spans="1:7" ht="12.75" customHeight="1">
      <c r="A29" s="65"/>
      <c r="B29" s="73" t="s">
        <v>21</v>
      </c>
      <c r="C29" s="74"/>
      <c r="D29" s="74"/>
      <c r="E29" s="74"/>
      <c r="F29" s="75"/>
      <c r="G29" s="76">
        <f>SUM(G21:G28)</f>
        <v>1355000</v>
      </c>
    </row>
    <row r="30" spans="1:7" ht="12" customHeight="1">
      <c r="A30" s="54"/>
      <c r="B30" s="42"/>
      <c r="C30" s="44"/>
      <c r="D30" s="44"/>
      <c r="E30" s="44"/>
      <c r="F30" s="45"/>
      <c r="G30" s="45"/>
    </row>
    <row r="31" spans="1:7" ht="12" customHeight="1">
      <c r="A31" s="57"/>
      <c r="B31" s="5" t="s">
        <v>22</v>
      </c>
      <c r="C31" s="6"/>
      <c r="D31" s="7"/>
      <c r="E31" s="7"/>
      <c r="F31" s="8"/>
      <c r="G31" s="8"/>
    </row>
    <row r="32" spans="1:7" ht="24" customHeight="1">
      <c r="A32" s="57"/>
      <c r="B32" s="9" t="s">
        <v>14</v>
      </c>
      <c r="C32" s="10" t="s">
        <v>15</v>
      </c>
      <c r="D32" s="10" t="s">
        <v>16</v>
      </c>
      <c r="E32" s="9" t="s">
        <v>17</v>
      </c>
      <c r="F32" s="10" t="s">
        <v>18</v>
      </c>
      <c r="G32" s="9" t="s">
        <v>19</v>
      </c>
    </row>
    <row r="33" spans="1:11" ht="12" customHeight="1">
      <c r="A33" s="57"/>
      <c r="B33" s="11"/>
      <c r="C33" s="12" t="s">
        <v>55</v>
      </c>
      <c r="D33" s="12"/>
      <c r="E33" s="12"/>
      <c r="F33" s="11"/>
      <c r="G33" s="11"/>
    </row>
    <row r="34" spans="1:11" ht="12" customHeight="1">
      <c r="A34" s="57"/>
      <c r="B34" s="13" t="s">
        <v>23</v>
      </c>
      <c r="C34" s="14"/>
      <c r="D34" s="14"/>
      <c r="E34" s="14"/>
      <c r="F34" s="15"/>
      <c r="G34" s="15"/>
    </row>
    <row r="35" spans="1:11" ht="12" customHeight="1">
      <c r="A35" s="54"/>
      <c r="B35" s="46"/>
      <c r="C35" s="47"/>
      <c r="D35" s="47"/>
      <c r="E35" s="47"/>
      <c r="F35" s="48"/>
      <c r="G35" s="48"/>
    </row>
    <row r="36" spans="1:11" ht="12" customHeight="1">
      <c r="A36" s="57"/>
      <c r="B36" s="5" t="s">
        <v>24</v>
      </c>
      <c r="C36" s="6"/>
      <c r="D36" s="7"/>
      <c r="E36" s="7"/>
      <c r="F36" s="8"/>
      <c r="G36" s="8"/>
    </row>
    <row r="37" spans="1:11" ht="24" customHeight="1">
      <c r="A37" s="57"/>
      <c r="B37" s="16" t="s">
        <v>14</v>
      </c>
      <c r="C37" s="16" t="s">
        <v>15</v>
      </c>
      <c r="D37" s="16" t="s">
        <v>16</v>
      </c>
      <c r="E37" s="16" t="s">
        <v>17</v>
      </c>
      <c r="F37" s="17" t="s">
        <v>18</v>
      </c>
      <c r="G37" s="16" t="s">
        <v>19</v>
      </c>
    </row>
    <row r="38" spans="1:11" ht="12.75" customHeight="1">
      <c r="A38" s="65"/>
      <c r="B38" s="77" t="s">
        <v>78</v>
      </c>
      <c r="C38" s="78" t="s">
        <v>123</v>
      </c>
      <c r="D38" s="78">
        <v>0.8</v>
      </c>
      <c r="E38" s="78" t="s">
        <v>80</v>
      </c>
      <c r="F38" s="79">
        <v>320000</v>
      </c>
      <c r="G38" s="80">
        <f t="shared" ref="G38:G41" si="1">(D38*F38)</f>
        <v>256000</v>
      </c>
    </row>
    <row r="39" spans="1:11" ht="12.75" customHeight="1">
      <c r="A39" s="65"/>
      <c r="B39" s="77" t="s">
        <v>81</v>
      </c>
      <c r="C39" s="78" t="s">
        <v>79</v>
      </c>
      <c r="D39" s="78">
        <v>0.5</v>
      </c>
      <c r="E39" s="78" t="s">
        <v>80</v>
      </c>
      <c r="F39" s="79">
        <v>240000</v>
      </c>
      <c r="G39" s="80">
        <f t="shared" si="1"/>
        <v>120000</v>
      </c>
    </row>
    <row r="40" spans="1:11" ht="12.75" customHeight="1">
      <c r="A40" s="65"/>
      <c r="B40" s="77" t="s">
        <v>72</v>
      </c>
      <c r="C40" s="78" t="s">
        <v>79</v>
      </c>
      <c r="D40" s="78">
        <v>1.2</v>
      </c>
      <c r="E40" s="78" t="s">
        <v>82</v>
      </c>
      <c r="F40" s="79">
        <v>240000</v>
      </c>
      <c r="G40" s="80">
        <f t="shared" si="1"/>
        <v>288000</v>
      </c>
    </row>
    <row r="41" spans="1:11" ht="12.75" customHeight="1">
      <c r="A41" s="65"/>
      <c r="B41" s="77" t="s">
        <v>83</v>
      </c>
      <c r="C41" s="78" t="s">
        <v>79</v>
      </c>
      <c r="D41" s="78">
        <v>2</v>
      </c>
      <c r="E41" s="78" t="s">
        <v>84</v>
      </c>
      <c r="F41" s="79">
        <v>240000</v>
      </c>
      <c r="G41" s="80">
        <f t="shared" si="1"/>
        <v>480000</v>
      </c>
    </row>
    <row r="42" spans="1:11" ht="12.75" customHeight="1">
      <c r="A42" s="57"/>
      <c r="B42" s="18" t="s">
        <v>26</v>
      </c>
      <c r="C42" s="19"/>
      <c r="D42" s="19"/>
      <c r="E42" s="19"/>
      <c r="F42" s="20"/>
      <c r="G42" s="21">
        <f>SUM(G38:G41)</f>
        <v>1144000</v>
      </c>
    </row>
    <row r="43" spans="1:11" ht="12" customHeight="1">
      <c r="A43" s="54"/>
      <c r="B43" s="46"/>
      <c r="C43" s="47"/>
      <c r="D43" s="47"/>
      <c r="E43" s="47"/>
      <c r="F43" s="48"/>
      <c r="G43" s="48"/>
    </row>
    <row r="44" spans="1:11" ht="12" customHeight="1">
      <c r="A44" s="57"/>
      <c r="B44" s="5" t="s">
        <v>27</v>
      </c>
      <c r="C44" s="6"/>
      <c r="D44" s="7"/>
      <c r="E44" s="7"/>
      <c r="F44" s="8"/>
      <c r="G44" s="8"/>
    </row>
    <row r="45" spans="1:11" ht="24" customHeight="1">
      <c r="A45" s="57"/>
      <c r="B45" s="17" t="s">
        <v>28</v>
      </c>
      <c r="C45" s="17" t="s">
        <v>29</v>
      </c>
      <c r="D45" s="17" t="s">
        <v>30</v>
      </c>
      <c r="E45" s="17" t="s">
        <v>17</v>
      </c>
      <c r="F45" s="17" t="s">
        <v>18</v>
      </c>
      <c r="G45" s="17" t="s">
        <v>19</v>
      </c>
      <c r="K45" s="81"/>
    </row>
    <row r="46" spans="1:11" ht="12.75" customHeight="1">
      <c r="A46" s="65"/>
      <c r="B46" s="82" t="s">
        <v>85</v>
      </c>
      <c r="C46" s="83"/>
      <c r="D46" s="83"/>
      <c r="E46" s="83"/>
      <c r="F46" s="84"/>
      <c r="G46" s="85"/>
      <c r="K46" s="81"/>
    </row>
    <row r="47" spans="1:11" ht="12.75" customHeight="1">
      <c r="A47" s="65"/>
      <c r="B47" s="67" t="s">
        <v>86</v>
      </c>
      <c r="C47" s="69" t="s">
        <v>87</v>
      </c>
      <c r="D47" s="69">
        <v>1</v>
      </c>
      <c r="E47" s="69" t="s">
        <v>88</v>
      </c>
      <c r="F47" s="86">
        <v>25200</v>
      </c>
      <c r="G47" s="87">
        <f>(D47*F47)</f>
        <v>25200</v>
      </c>
    </row>
    <row r="48" spans="1:11" ht="12.75" customHeight="1">
      <c r="A48" s="65"/>
      <c r="B48" s="67" t="s">
        <v>89</v>
      </c>
      <c r="C48" s="69" t="s">
        <v>90</v>
      </c>
      <c r="D48" s="69">
        <v>2</v>
      </c>
      <c r="E48" s="69" t="s">
        <v>91</v>
      </c>
      <c r="F48" s="86">
        <v>29980</v>
      </c>
      <c r="G48" s="87">
        <f t="shared" ref="G48:G50" si="2">(D48*F48)</f>
        <v>59960</v>
      </c>
    </row>
    <row r="49" spans="1:8" ht="12.75" customHeight="1">
      <c r="A49" s="65"/>
      <c r="B49" s="67" t="s">
        <v>92</v>
      </c>
      <c r="C49" s="69" t="s">
        <v>93</v>
      </c>
      <c r="D49" s="69">
        <v>2</v>
      </c>
      <c r="E49" s="69" t="s">
        <v>91</v>
      </c>
      <c r="F49" s="86">
        <v>29650</v>
      </c>
      <c r="G49" s="87">
        <f t="shared" si="2"/>
        <v>59300</v>
      </c>
    </row>
    <row r="50" spans="1:8" ht="12.75" customHeight="1">
      <c r="A50" s="65"/>
      <c r="B50" s="67" t="s">
        <v>94</v>
      </c>
      <c r="C50" s="69" t="s">
        <v>93</v>
      </c>
      <c r="D50" s="69">
        <v>2</v>
      </c>
      <c r="E50" s="69" t="s">
        <v>91</v>
      </c>
      <c r="F50" s="86">
        <v>54000</v>
      </c>
      <c r="G50" s="87">
        <f t="shared" si="2"/>
        <v>108000</v>
      </c>
    </row>
    <row r="51" spans="1:8" ht="12.75" customHeight="1">
      <c r="A51" s="65"/>
      <c r="B51" s="88" t="s">
        <v>95</v>
      </c>
      <c r="C51" s="89"/>
      <c r="D51" s="89"/>
      <c r="E51" s="90"/>
      <c r="F51" s="91"/>
      <c r="G51" s="87"/>
    </row>
    <row r="52" spans="1:8" ht="12.75" customHeight="1">
      <c r="A52" s="65"/>
      <c r="B52" s="67" t="s">
        <v>96</v>
      </c>
      <c r="C52" s="92" t="s">
        <v>31</v>
      </c>
      <c r="D52" s="93">
        <v>5000</v>
      </c>
      <c r="E52" s="69" t="s">
        <v>97</v>
      </c>
      <c r="F52" s="86">
        <v>162</v>
      </c>
      <c r="G52" s="87">
        <f>(D52*F52)</f>
        <v>810000</v>
      </c>
    </row>
    <row r="53" spans="1:8" ht="21.75" customHeight="1">
      <c r="A53" s="65"/>
      <c r="B53" s="72" t="s">
        <v>98</v>
      </c>
      <c r="C53" s="92" t="s">
        <v>31</v>
      </c>
      <c r="D53" s="93">
        <v>1200</v>
      </c>
      <c r="E53" s="69" t="s">
        <v>97</v>
      </c>
      <c r="F53" s="86">
        <v>458</v>
      </c>
      <c r="G53" s="87">
        <f>(D53*F53)</f>
        <v>549600</v>
      </c>
    </row>
    <row r="54" spans="1:8" ht="21.75" customHeight="1">
      <c r="A54" s="65"/>
      <c r="B54" s="72" t="s">
        <v>124</v>
      </c>
      <c r="C54" s="92" t="s">
        <v>125</v>
      </c>
      <c r="D54" s="93">
        <v>40</v>
      </c>
      <c r="E54" s="69" t="s">
        <v>97</v>
      </c>
      <c r="F54" s="86">
        <v>12500</v>
      </c>
      <c r="G54" s="87">
        <f>(D54*F54)</f>
        <v>500000</v>
      </c>
    </row>
    <row r="55" spans="1:8" ht="12.75" customHeight="1">
      <c r="A55" s="65"/>
      <c r="B55" s="72" t="s">
        <v>99</v>
      </c>
      <c r="C55" s="92" t="s">
        <v>31</v>
      </c>
      <c r="D55" s="93">
        <v>40</v>
      </c>
      <c r="E55" s="69" t="s">
        <v>97</v>
      </c>
      <c r="F55" s="86">
        <v>745</v>
      </c>
      <c r="G55" s="87">
        <f>(D55*F55)</f>
        <v>29800</v>
      </c>
    </row>
    <row r="56" spans="1:8" ht="12.75" customHeight="1">
      <c r="A56" s="65"/>
      <c r="B56" s="94" t="s">
        <v>33</v>
      </c>
      <c r="C56" s="95"/>
      <c r="D56" s="96"/>
      <c r="E56" s="97"/>
      <c r="F56" s="98"/>
      <c r="G56" s="87"/>
    </row>
    <row r="57" spans="1:8" ht="12.75" customHeight="1">
      <c r="A57" s="65"/>
      <c r="B57" s="67" t="s">
        <v>100</v>
      </c>
      <c r="C57" s="92" t="s">
        <v>101</v>
      </c>
      <c r="D57" s="93">
        <v>80</v>
      </c>
      <c r="E57" s="69" t="s">
        <v>91</v>
      </c>
      <c r="F57" s="99">
        <v>28684</v>
      </c>
      <c r="G57" s="87">
        <f t="shared" ref="G57:G64" si="3">(D57*F57)</f>
        <v>2294720</v>
      </c>
      <c r="H57" s="144"/>
    </row>
    <row r="58" spans="1:8" ht="12.75" customHeight="1">
      <c r="A58" s="65"/>
      <c r="B58" s="67" t="s">
        <v>102</v>
      </c>
      <c r="C58" s="92" t="s">
        <v>101</v>
      </c>
      <c r="D58" s="93">
        <v>225</v>
      </c>
      <c r="E58" s="69" t="s">
        <v>91</v>
      </c>
      <c r="F58" s="99">
        <v>5635</v>
      </c>
      <c r="G58" s="87">
        <f t="shared" si="3"/>
        <v>1267875</v>
      </c>
    </row>
    <row r="59" spans="1:8" ht="12.75" customHeight="1">
      <c r="A59" s="65"/>
      <c r="B59" s="67" t="s">
        <v>103</v>
      </c>
      <c r="C59" s="92" t="s">
        <v>104</v>
      </c>
      <c r="D59" s="93">
        <v>420</v>
      </c>
      <c r="E59" s="69" t="s">
        <v>91</v>
      </c>
      <c r="F59" s="99">
        <v>969</v>
      </c>
      <c r="G59" s="87">
        <f t="shared" si="3"/>
        <v>406980</v>
      </c>
    </row>
    <row r="60" spans="1:8" ht="12.75" customHeight="1">
      <c r="A60" s="65"/>
      <c r="B60" s="67" t="s">
        <v>105</v>
      </c>
      <c r="C60" s="92" t="s">
        <v>106</v>
      </c>
      <c r="D60" s="93">
        <v>160</v>
      </c>
      <c r="E60" s="69" t="s">
        <v>91</v>
      </c>
      <c r="F60" s="99">
        <v>1224</v>
      </c>
      <c r="G60" s="87">
        <f t="shared" si="3"/>
        <v>195840</v>
      </c>
    </row>
    <row r="61" spans="1:8" ht="12.75" customHeight="1">
      <c r="A61" s="65"/>
      <c r="B61" s="67" t="s">
        <v>107</v>
      </c>
      <c r="C61" s="92" t="s">
        <v>108</v>
      </c>
      <c r="D61" s="93">
        <v>4</v>
      </c>
      <c r="E61" s="69" t="s">
        <v>80</v>
      </c>
      <c r="F61" s="99">
        <v>97735</v>
      </c>
      <c r="G61" s="87">
        <f t="shared" si="3"/>
        <v>390940</v>
      </c>
    </row>
    <row r="62" spans="1:8" ht="12.75" customHeight="1">
      <c r="A62" s="65"/>
      <c r="B62" s="67" t="s">
        <v>109</v>
      </c>
      <c r="C62" s="92" t="s">
        <v>110</v>
      </c>
      <c r="D62" s="93">
        <v>6</v>
      </c>
      <c r="E62" s="69" t="s">
        <v>80</v>
      </c>
      <c r="F62" s="99">
        <v>3420</v>
      </c>
      <c r="G62" s="87">
        <f t="shared" si="3"/>
        <v>20520</v>
      </c>
    </row>
    <row r="63" spans="1:8" ht="12.75" customHeight="1">
      <c r="A63" s="65"/>
      <c r="B63" s="67" t="s">
        <v>126</v>
      </c>
      <c r="C63" s="92" t="s">
        <v>111</v>
      </c>
      <c r="D63" s="93">
        <v>50</v>
      </c>
      <c r="E63" s="69" t="s">
        <v>80</v>
      </c>
      <c r="F63" s="99">
        <v>4945</v>
      </c>
      <c r="G63" s="87">
        <f t="shared" si="3"/>
        <v>247250</v>
      </c>
    </row>
    <row r="64" spans="1:8" ht="12.75" customHeight="1">
      <c r="A64" s="65"/>
      <c r="B64" s="67" t="s">
        <v>112</v>
      </c>
      <c r="C64" s="92" t="s">
        <v>113</v>
      </c>
      <c r="D64" s="93">
        <v>2</v>
      </c>
      <c r="E64" s="69" t="s">
        <v>91</v>
      </c>
      <c r="F64" s="99">
        <v>145000</v>
      </c>
      <c r="G64" s="87">
        <f t="shared" si="3"/>
        <v>290000</v>
      </c>
    </row>
    <row r="65" spans="1:7" ht="13.5" customHeight="1">
      <c r="A65" s="57"/>
      <c r="B65" s="18" t="s">
        <v>32</v>
      </c>
      <c r="C65" s="19"/>
      <c r="D65" s="19"/>
      <c r="E65" s="19"/>
      <c r="F65" s="20"/>
      <c r="G65" s="21">
        <f>SUM(G46:G64)</f>
        <v>7255985</v>
      </c>
    </row>
    <row r="66" spans="1:7" ht="12" customHeight="1">
      <c r="A66" s="54"/>
      <c r="B66" s="46"/>
      <c r="C66" s="47"/>
      <c r="D66" s="47"/>
      <c r="E66" s="49"/>
      <c r="F66" s="48"/>
      <c r="G66" s="48"/>
    </row>
    <row r="67" spans="1:7" ht="12" customHeight="1">
      <c r="A67" s="57"/>
      <c r="B67" s="5" t="s">
        <v>33</v>
      </c>
      <c r="C67" s="6"/>
      <c r="D67" s="7"/>
      <c r="E67" s="7"/>
      <c r="F67" s="8"/>
      <c r="G67" s="8"/>
    </row>
    <row r="68" spans="1:7" ht="24" customHeight="1">
      <c r="A68" s="57"/>
      <c r="B68" s="16" t="s">
        <v>34</v>
      </c>
      <c r="C68" s="17" t="s">
        <v>29</v>
      </c>
      <c r="D68" s="17" t="s">
        <v>30</v>
      </c>
      <c r="E68" s="16" t="s">
        <v>17</v>
      </c>
      <c r="F68" s="17" t="s">
        <v>18</v>
      </c>
      <c r="G68" s="16" t="s">
        <v>19</v>
      </c>
    </row>
    <row r="69" spans="1:7" ht="12.75" customHeight="1">
      <c r="A69" s="65"/>
      <c r="B69" s="62" t="s">
        <v>115</v>
      </c>
      <c r="C69" s="100" t="s">
        <v>20</v>
      </c>
      <c r="D69" s="101">
        <v>2</v>
      </c>
      <c r="E69" s="102" t="s">
        <v>116</v>
      </c>
      <c r="F69" s="103">
        <v>130000</v>
      </c>
      <c r="G69" s="104">
        <f>F69*D69</f>
        <v>260000</v>
      </c>
    </row>
    <row r="70" spans="1:7" ht="13.5" customHeight="1">
      <c r="A70" s="57"/>
      <c r="B70" s="18" t="s">
        <v>56</v>
      </c>
      <c r="C70" s="22"/>
      <c r="D70" s="22"/>
      <c r="E70" s="22"/>
      <c r="F70" s="23"/>
      <c r="G70" s="24">
        <f>+G69</f>
        <v>260000</v>
      </c>
    </row>
    <row r="71" spans="1:7" ht="12" customHeight="1">
      <c r="A71" s="54"/>
      <c r="B71" s="50"/>
      <c r="C71" s="50"/>
      <c r="D71" s="50"/>
      <c r="E71" s="50"/>
      <c r="F71" s="51"/>
      <c r="G71" s="51"/>
    </row>
    <row r="72" spans="1:7" ht="12" customHeight="1">
      <c r="A72" s="66"/>
      <c r="B72" s="29" t="s">
        <v>35</v>
      </c>
      <c r="C72" s="30"/>
      <c r="D72" s="30"/>
      <c r="E72" s="30"/>
      <c r="F72" s="30"/>
      <c r="G72" s="37">
        <f>G29+G42+G65+G70+G34</f>
        <v>10014985</v>
      </c>
    </row>
    <row r="73" spans="1:7" ht="12" customHeight="1">
      <c r="A73" s="66"/>
      <c r="B73" s="31" t="s">
        <v>36</v>
      </c>
      <c r="C73" s="26"/>
      <c r="D73" s="26"/>
      <c r="E73" s="26"/>
      <c r="F73" s="26"/>
      <c r="G73" s="32">
        <f>G72*0.05</f>
        <v>500749.25</v>
      </c>
    </row>
    <row r="74" spans="1:7" ht="12" customHeight="1">
      <c r="A74" s="66"/>
      <c r="B74" s="33" t="s">
        <v>37</v>
      </c>
      <c r="C74" s="25"/>
      <c r="D74" s="25"/>
      <c r="E74" s="25"/>
      <c r="F74" s="25"/>
      <c r="G74" s="34">
        <f>G73+G72</f>
        <v>10515734.25</v>
      </c>
    </row>
    <row r="75" spans="1:7" ht="12" customHeight="1">
      <c r="A75" s="66"/>
      <c r="B75" s="31" t="s">
        <v>38</v>
      </c>
      <c r="C75" s="26"/>
      <c r="D75" s="26"/>
      <c r="E75" s="26"/>
      <c r="F75" s="26"/>
      <c r="G75" s="32">
        <f>G12</f>
        <v>13412500</v>
      </c>
    </row>
    <row r="76" spans="1:7" ht="12" customHeight="1">
      <c r="A76" s="66"/>
      <c r="B76" s="35" t="s">
        <v>39</v>
      </c>
      <c r="C76" s="105"/>
      <c r="D76" s="105"/>
      <c r="E76" s="105"/>
      <c r="F76" s="105"/>
      <c r="G76" s="36">
        <f>G75-G74</f>
        <v>2896765.75</v>
      </c>
    </row>
    <row r="77" spans="1:7" ht="12" customHeight="1">
      <c r="A77" s="66"/>
      <c r="B77" s="106" t="s">
        <v>119</v>
      </c>
      <c r="C77" s="107"/>
      <c r="D77" s="107"/>
      <c r="E77" s="107"/>
      <c r="F77" s="107"/>
      <c r="G77" s="27"/>
    </row>
    <row r="78" spans="1:7" ht="12.75" customHeight="1" thickBot="1">
      <c r="A78" s="66"/>
      <c r="B78" s="108"/>
      <c r="C78" s="107"/>
      <c r="D78" s="107"/>
      <c r="E78" s="107"/>
      <c r="F78" s="107"/>
      <c r="G78" s="27"/>
    </row>
    <row r="79" spans="1:7" ht="12" customHeight="1">
      <c r="A79" s="66"/>
      <c r="B79" s="109" t="s">
        <v>120</v>
      </c>
      <c r="C79" s="110"/>
      <c r="D79" s="110"/>
      <c r="E79" s="110"/>
      <c r="F79" s="111"/>
      <c r="G79" s="27"/>
    </row>
    <row r="80" spans="1:7" ht="12" customHeight="1">
      <c r="A80" s="66"/>
      <c r="B80" s="112" t="s">
        <v>40</v>
      </c>
      <c r="C80" s="108"/>
      <c r="D80" s="108"/>
      <c r="E80" s="108"/>
      <c r="F80" s="113"/>
      <c r="G80" s="27"/>
    </row>
    <row r="81" spans="1:7" ht="12" customHeight="1">
      <c r="A81" s="66"/>
      <c r="B81" s="112" t="s">
        <v>41</v>
      </c>
      <c r="C81" s="108"/>
      <c r="D81" s="108"/>
      <c r="E81" s="108"/>
      <c r="F81" s="113"/>
      <c r="G81" s="27"/>
    </row>
    <row r="82" spans="1:7" ht="12" customHeight="1">
      <c r="A82" s="66"/>
      <c r="B82" s="112" t="s">
        <v>42</v>
      </c>
      <c r="C82" s="108"/>
      <c r="D82" s="108"/>
      <c r="E82" s="108"/>
      <c r="F82" s="113"/>
      <c r="G82" s="27"/>
    </row>
    <row r="83" spans="1:7" ht="12" customHeight="1">
      <c r="A83" s="66"/>
      <c r="B83" s="112" t="s">
        <v>43</v>
      </c>
      <c r="C83" s="108"/>
      <c r="D83" s="108"/>
      <c r="E83" s="108"/>
      <c r="F83" s="113"/>
      <c r="G83" s="27"/>
    </row>
    <row r="84" spans="1:7" ht="12" customHeight="1">
      <c r="A84" s="66"/>
      <c r="B84" s="112" t="s">
        <v>44</v>
      </c>
      <c r="C84" s="108"/>
      <c r="D84" s="108"/>
      <c r="E84" s="108"/>
      <c r="F84" s="113"/>
      <c r="G84" s="27"/>
    </row>
    <row r="85" spans="1:7" ht="12.75" customHeight="1" thickBot="1">
      <c r="A85" s="66"/>
      <c r="B85" s="114" t="s">
        <v>45</v>
      </c>
      <c r="C85" s="115"/>
      <c r="D85" s="115"/>
      <c r="E85" s="115"/>
      <c r="F85" s="116"/>
      <c r="G85" s="27"/>
    </row>
    <row r="86" spans="1:7" ht="12.75" customHeight="1">
      <c r="A86" s="66"/>
      <c r="B86" s="108"/>
      <c r="C86" s="108"/>
      <c r="D86" s="108"/>
      <c r="E86" s="108"/>
      <c r="F86" s="108"/>
      <c r="G86" s="27"/>
    </row>
    <row r="87" spans="1:7" ht="15" customHeight="1" thickBot="1">
      <c r="A87" s="66"/>
      <c r="B87" s="155" t="s">
        <v>46</v>
      </c>
      <c r="C87" s="156"/>
      <c r="D87" s="117"/>
      <c r="E87" s="118"/>
      <c r="F87" s="118"/>
      <c r="G87" s="27"/>
    </row>
    <row r="88" spans="1:7" ht="12" customHeight="1">
      <c r="A88" s="66"/>
      <c r="B88" s="119" t="s">
        <v>34</v>
      </c>
      <c r="C88" s="120" t="s">
        <v>47</v>
      </c>
      <c r="D88" s="121" t="s">
        <v>48</v>
      </c>
      <c r="E88" s="118"/>
      <c r="F88" s="118"/>
      <c r="G88" s="27"/>
    </row>
    <row r="89" spans="1:7" ht="12" customHeight="1">
      <c r="A89" s="66"/>
      <c r="B89" s="122" t="s">
        <v>49</v>
      </c>
      <c r="C89" s="123">
        <f>+G29</f>
        <v>1355000</v>
      </c>
      <c r="D89" s="124">
        <f>(C89/C95)</f>
        <v>0.12885453053361443</v>
      </c>
      <c r="E89" s="118"/>
      <c r="F89" s="118"/>
      <c r="G89" s="27"/>
    </row>
    <row r="90" spans="1:7" ht="12" customHeight="1">
      <c r="A90" s="66"/>
      <c r="B90" s="122" t="s">
        <v>50</v>
      </c>
      <c r="C90" s="125">
        <f>+G34</f>
        <v>0</v>
      </c>
      <c r="D90" s="124">
        <v>0</v>
      </c>
      <c r="E90" s="118"/>
      <c r="F90" s="118"/>
      <c r="G90" s="27"/>
    </row>
    <row r="91" spans="1:7" ht="12" customHeight="1">
      <c r="A91" s="66"/>
      <c r="B91" s="122" t="s">
        <v>51</v>
      </c>
      <c r="C91" s="123">
        <f>+G42</f>
        <v>1144000</v>
      </c>
      <c r="D91" s="124">
        <f>(C91/C95)</f>
        <v>0.10878936009627668</v>
      </c>
      <c r="E91" s="118"/>
      <c r="F91" s="118"/>
      <c r="G91" s="27"/>
    </row>
    <row r="92" spans="1:7" ht="12" customHeight="1">
      <c r="A92" s="66"/>
      <c r="B92" s="122" t="s">
        <v>28</v>
      </c>
      <c r="C92" s="123">
        <f>+G65</f>
        <v>7255985</v>
      </c>
      <c r="D92" s="124">
        <f>(C92/C95)</f>
        <v>0.69001220718372569</v>
      </c>
      <c r="E92" s="118"/>
      <c r="F92" s="118"/>
      <c r="G92" s="27"/>
    </row>
    <row r="93" spans="1:7" ht="12" customHeight="1">
      <c r="A93" s="66"/>
      <c r="B93" s="122" t="s">
        <v>52</v>
      </c>
      <c r="C93" s="126">
        <f>+G70</f>
        <v>260000</v>
      </c>
      <c r="D93" s="124">
        <f>(C93/C95)</f>
        <v>2.472485456733561E-2</v>
      </c>
      <c r="E93" s="127"/>
      <c r="F93" s="127"/>
      <c r="G93" s="27"/>
    </row>
    <row r="94" spans="1:7" ht="12" customHeight="1">
      <c r="A94" s="66"/>
      <c r="B94" s="122" t="s">
        <v>53</v>
      </c>
      <c r="C94" s="126">
        <f>+G73</f>
        <v>500749.25</v>
      </c>
      <c r="D94" s="124">
        <f>(C94/C95)</f>
        <v>4.7619047619047616E-2</v>
      </c>
      <c r="E94" s="127"/>
      <c r="F94" s="127"/>
      <c r="G94" s="27"/>
    </row>
    <row r="95" spans="1:7" ht="12.75" customHeight="1" thickBot="1">
      <c r="A95" s="66"/>
      <c r="B95" s="128" t="s">
        <v>118</v>
      </c>
      <c r="C95" s="129">
        <f>SUM(C89:C94)</f>
        <v>10515734.25</v>
      </c>
      <c r="D95" s="130">
        <f>SUM(D89:D94)</f>
        <v>1</v>
      </c>
      <c r="E95" s="127"/>
      <c r="F95" s="127"/>
      <c r="G95" s="27"/>
    </row>
    <row r="96" spans="1:7" ht="12" customHeight="1">
      <c r="A96" s="66"/>
      <c r="B96" s="108"/>
      <c r="C96" s="107"/>
      <c r="D96" s="107"/>
      <c r="E96" s="107"/>
      <c r="F96" s="107"/>
      <c r="G96" s="27"/>
    </row>
    <row r="97" spans="1:7" ht="12.75" customHeight="1">
      <c r="A97" s="66"/>
      <c r="B97" s="131"/>
      <c r="C97" s="107"/>
      <c r="D97" s="107"/>
      <c r="E97" s="107"/>
      <c r="F97" s="107"/>
      <c r="G97" s="27"/>
    </row>
    <row r="98" spans="1:7" ht="12" customHeight="1" thickBot="1">
      <c r="A98" s="132"/>
      <c r="B98" s="133"/>
      <c r="C98" s="134" t="s">
        <v>122</v>
      </c>
      <c r="D98" s="135"/>
      <c r="E98" s="136"/>
      <c r="F98" s="137"/>
      <c r="G98" s="27"/>
    </row>
    <row r="99" spans="1:7" ht="12" customHeight="1">
      <c r="A99" s="66"/>
      <c r="B99" s="138" t="s">
        <v>121</v>
      </c>
      <c r="C99" s="139">
        <v>7500</v>
      </c>
      <c r="D99" s="142">
        <v>7800</v>
      </c>
      <c r="E99" s="143">
        <v>8100</v>
      </c>
      <c r="F99" s="140"/>
      <c r="G99" s="28"/>
    </row>
    <row r="100" spans="1:7" ht="12.75" customHeight="1" thickBot="1">
      <c r="A100" s="66"/>
      <c r="B100" s="128" t="s">
        <v>114</v>
      </c>
      <c r="C100" s="129">
        <f>G74/C99</f>
        <v>1402.0979</v>
      </c>
      <c r="D100" s="129">
        <f>G74/D99</f>
        <v>1348.1710576923076</v>
      </c>
      <c r="E100" s="141">
        <f>G74/E99</f>
        <v>1298.2387962962962</v>
      </c>
      <c r="F100" s="140"/>
      <c r="G100" s="28"/>
    </row>
    <row r="101" spans="1:7" ht="15.65" customHeight="1">
      <c r="A101" s="66"/>
      <c r="B101" s="106" t="s">
        <v>54</v>
      </c>
      <c r="C101" s="108"/>
      <c r="D101" s="108"/>
      <c r="E101" s="108"/>
      <c r="F101" s="108"/>
      <c r="G101" s="108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2022-06-21T16:47:51Z</dcterms:modified>
</cp:coreProperties>
</file>