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G23" i="1" l="1"/>
  <c r="G57" i="1" l="1"/>
  <c r="G58" i="1"/>
  <c r="G59" i="1"/>
  <c r="G60" i="1"/>
  <c r="G61" i="1"/>
  <c r="G62" i="1"/>
  <c r="G63" i="1"/>
  <c r="G47" i="1"/>
  <c r="G48" i="1"/>
  <c r="G49" i="1"/>
  <c r="G50" i="1"/>
  <c r="G46" i="1"/>
  <c r="G69" i="1" l="1"/>
  <c r="G68" i="1"/>
  <c r="G56" i="1"/>
  <c r="G36" i="1"/>
  <c r="C91" i="1" s="1"/>
  <c r="G30" i="1"/>
  <c r="G29" i="1"/>
  <c r="G54" i="1" l="1"/>
  <c r="G55" i="1"/>
  <c r="G53" i="1"/>
  <c r="G22" i="1" l="1"/>
  <c r="G24" i="1"/>
  <c r="G25" i="1"/>
  <c r="G26" i="1"/>
  <c r="G27" i="1"/>
  <c r="G28" i="1"/>
  <c r="G70" i="1" l="1"/>
  <c r="C94" i="1" s="1"/>
  <c r="G52" i="1"/>
  <c r="G51" i="1"/>
  <c r="G40" i="1"/>
  <c r="G21" i="1"/>
  <c r="G12" i="1"/>
  <c r="G75" i="1" s="1"/>
  <c r="G64" i="1" l="1"/>
  <c r="C93" i="1" s="1"/>
  <c r="G31" i="1"/>
  <c r="C90" i="1" s="1"/>
  <c r="G41" i="1"/>
  <c r="C92" i="1" s="1"/>
  <c r="G72" i="1" l="1"/>
  <c r="G73" i="1" s="1"/>
  <c r="G74" i="1" l="1"/>
  <c r="G76" i="1" s="1"/>
  <c r="C95" i="1"/>
  <c r="C101" i="1" l="1"/>
  <c r="E101" i="1"/>
  <c r="D101" i="1"/>
  <c r="C96" i="1"/>
  <c r="D94" i="1" l="1"/>
  <c r="D93" i="1"/>
  <c r="D90" i="1"/>
  <c r="D92" i="1"/>
  <c r="D95" i="1"/>
  <c r="D96" i="1" l="1"/>
</calcChain>
</file>

<file path=xl/sharedStrings.xml><?xml version="1.0" encoding="utf-8"?>
<sst xmlns="http://schemas.openxmlformats.org/spreadsheetml/2006/main" count="183" uniqueCount="133">
  <si>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</si>
  <si>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</si>
  <si>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</si>
  <si>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</si>
  <si>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</si>
  <si>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</si>
  <si>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</si>
  <si>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</si>
  <si>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</si>
  <si>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</si>
  <si>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</si>
  <si>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</si>
  <si>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</si>
  <si>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</si>
  <si>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</si>
  <si>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</si>
  <si>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</si>
  <si>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</si>
  <si>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</si>
  <si>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</si>
  <si>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</si>
  <si>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</si>
  <si>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</si>
  <si>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</si>
  <si>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</si>
  <si>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</si>
  <si>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</si>
  <si>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</si>
  <si>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</si>
  <si>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</si>
  <si>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</si>
  <si>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</si>
  <si>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</si>
  <si>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</si>
  <si>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</si>
  <si>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</si>
  <si>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</si>
  <si>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</si>
  <si>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</si>
  <si>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</si>
  <si>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</si>
  <si>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</si>
  <si>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</si>
  <si>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</si>
  <si>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</si>
  <si>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</si>
  <si>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</si>
  <si>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</si>
  <si>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</si>
  <si>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</si>
  <si>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</si>
  <si>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</si>
  <si>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</si>
  <si>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</si>
  <si>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</si>
  <si>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</si>
  <si>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OCTUBRE-ENERO</t>
  </si>
  <si>
    <t>ACARREO INSUMOS</t>
  </si>
  <si>
    <t xml:space="preserve"> </t>
  </si>
  <si>
    <t>UREA</t>
  </si>
  <si>
    <t>KG.</t>
  </si>
  <si>
    <t>FUNGUICIDAS</t>
  </si>
  <si>
    <t>OCT-MARZO</t>
  </si>
  <si>
    <t>COSECHA DE FRUTOS</t>
  </si>
  <si>
    <t>SUPERF. TRIPLE</t>
  </si>
  <si>
    <t>HERBICIDAS</t>
  </si>
  <si>
    <t>FARMON</t>
  </si>
  <si>
    <t>LIT</t>
  </si>
  <si>
    <t>MARZO-ABRIL</t>
  </si>
  <si>
    <t>HERITAGE</t>
  </si>
  <si>
    <t>RENDIMIENTO (KG/Há.)</t>
  </si>
  <si>
    <t>PRECIO ESPERADO ($/KG.)</t>
  </si>
  <si>
    <t>SACAR RESTOS DE PODA</t>
  </si>
  <si>
    <t>JULIO-AGOSTO</t>
  </si>
  <si>
    <t>APLICAC. FERTILIZANTES</t>
  </si>
  <si>
    <t>CONTROL DE MALEZAS</t>
  </si>
  <si>
    <t>JUNIO-ENERO</t>
  </si>
  <si>
    <t>FOSFATO DIAMONICO</t>
  </si>
  <si>
    <t>OXICLORURO DE COBRE</t>
  </si>
  <si>
    <t>BRAVO 720</t>
  </si>
  <si>
    <t>CAPTAN 80 WP-</t>
  </si>
  <si>
    <t>TROYA 4 EC</t>
  </si>
  <si>
    <t>ZERO 5  EC</t>
  </si>
  <si>
    <t>KARATE CON ZEON</t>
  </si>
  <si>
    <t>SPECTRO 33</t>
  </si>
  <si>
    <t>FERTILIZANTES FOLIAR</t>
  </si>
  <si>
    <t>FOSFIMAX 40-20</t>
  </si>
  <si>
    <t>TERRASORB FOLIAR</t>
  </si>
  <si>
    <t>FRUTALIV</t>
  </si>
  <si>
    <t>AGOSTO-DICIEMB.</t>
  </si>
  <si>
    <t>JUNIO-AGOSTO</t>
  </si>
  <si>
    <t>JUNIO-JULIO</t>
  </si>
  <si>
    <t>AGOSTO-NOVIEMBRE</t>
  </si>
  <si>
    <t>SEPT-NOVIEMBRE</t>
  </si>
  <si>
    <t>AGOSTO-SEPTOEMBRE</t>
  </si>
  <si>
    <t>NOVIEMBRE-FEBRERO</t>
  </si>
  <si>
    <t>JULIO*SEPTIEMBRE</t>
  </si>
  <si>
    <t>SEPT-ENERO</t>
  </si>
  <si>
    <t>OCTUBRE-FEBRERO</t>
  </si>
  <si>
    <t>ANALISIS FOLIAR</t>
  </si>
  <si>
    <t>ENERO</t>
  </si>
  <si>
    <t>MEDIO</t>
  </si>
  <si>
    <t>GRANIZOS - LLUVIA</t>
  </si>
  <si>
    <t>EXPORTACION</t>
  </si>
  <si>
    <t>DIC-MARZO</t>
  </si>
  <si>
    <t>NOVIEMBRE</t>
  </si>
  <si>
    <t>RIEGO</t>
  </si>
  <si>
    <t>REPONER INFRAESTRUCT.</t>
  </si>
  <si>
    <t>SEGUNDA LIMP.MANUAL</t>
  </si>
  <si>
    <t>APLICACIÓN AGROQUIM.</t>
  </si>
  <si>
    <t>JUNIO-FEBRERO</t>
  </si>
  <si>
    <t>UN</t>
  </si>
  <si>
    <t>Subtotal Insumos</t>
  </si>
  <si>
    <t>FRAMBUESA AÑO 4</t>
  </si>
  <si>
    <t>N° Jornadas/HA.</t>
  </si>
  <si>
    <t>N° Jornadas/HA</t>
  </si>
  <si>
    <t>Cantidad (Kg/l/u)/HA.</t>
  </si>
  <si>
    <t>ANAL.QUIMICO DE SUELOS</t>
  </si>
  <si>
    <t>LIMPIEZA DE REGUEROS</t>
  </si>
  <si>
    <t>AGOST-SEPT.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</si>
  <si>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</si>
  <si>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u/>
        <sz val="8"/>
        <color indexed="8"/>
        <rFont val="Arial Narrow"/>
        <family val="2"/>
      </rPr>
      <t>Notas</t>
    </r>
    <r>
      <rPr>
        <sz val="8"/>
        <color indexed="8"/>
        <rFont val="Arial Narrow"/>
        <family val="2"/>
      </rPr>
      <t>:</t>
    </r>
  </si>
  <si>
    <t>N/A</t>
  </si>
  <si>
    <t>PODA INVIERNO</t>
  </si>
  <si>
    <t>7. El  costo de la mano de obra incluye impuestos e  imposiciones</t>
  </si>
  <si>
    <t>JM</t>
  </si>
  <si>
    <t>6. La cosecha JH equivale al valor por kilo cosechado ($700)</t>
  </si>
  <si>
    <t>Rendimiento (kg/hà)</t>
  </si>
  <si>
    <t>Costo unitario ($/kg) (*)</t>
  </si>
  <si>
    <t>ESCENARIOS COSTO UNITARIO  ($/kg)</t>
  </si>
  <si>
    <t>JUNIO-22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</si>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</sst>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5" fillId="0" borderId="0" xfId="0" applyNumberFormat="1" applyFont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9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8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vertical="center"/>
    </xf>
    <xf numFmtId="0" fontId="3" fillId="8" borderId="10" xfId="0" applyFont="1" applyFill="1" applyBorder="1" applyAlignment="1"/>
    <xf numFmtId="49" fontId="1" fillId="7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/>
    </xf>
    <xf numFmtId="3" fontId="13" fillId="9" borderId="10" xfId="0" applyNumberFormat="1" applyFont="1" applyFill="1" applyBorder="1" applyAlignment="1">
      <alignment vertical="center"/>
    </xf>
    <xf numFmtId="9" fontId="3" fillId="2" borderId="10" xfId="0" applyNumberFormat="1" applyFont="1" applyFill="1" applyBorder="1" applyAlignment="1"/>
    <xf numFmtId="41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>
      <alignment vertical="center"/>
    </xf>
    <xf numFmtId="165" fontId="1" fillId="7" borderId="10" xfId="0" applyNumberFormat="1" applyFont="1" applyFill="1" applyBorder="1" applyAlignment="1">
      <alignment vertical="center"/>
    </xf>
    <xf numFmtId="9" fontId="1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" fillId="7" borderId="10" xfId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center" vertical="center"/>
    </xf>
    <xf numFmtId="41" fontId="9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 wrapText="1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vertical="center"/>
    </xf>
    <xf numFmtId="167" fontId="3" fillId="2" borderId="10" xfId="0" applyNumberFormat="1" applyFont="1" applyFill="1" applyBorder="1" applyAlignment="1">
      <alignment wrapText="1"/>
    </xf>
    <xf numFmtId="49" fontId="14" fillId="8" borderId="10" xfId="0" applyNumberFormat="1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168275</xdr:rowOff>
    </xdr:from>
    <xdr:to>
      <xdr:col>7</xdr:col>
      <xdr:colOff>0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68275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6.140625" style="2" customWidth="1"/>
    <col min="2" max="2" width="20" style="2" customWidth="1"/>
    <col min="3" max="3" width="17.140625" style="2" customWidth="1"/>
    <col min="4" max="4" width="12.28515625" style="2" customWidth="1"/>
    <col min="5" max="5" width="14.42578125" style="2" customWidth="1"/>
    <col min="6" max="6" width="11" style="2" customWidth="1"/>
    <col min="7" max="7" width="14.8554687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6"/>
    </row>
    <row r="2" spans="1:8" ht="15" customHeight="1" x14ac:dyDescent="0.25">
      <c r="A2" s="6"/>
      <c r="B2" s="6"/>
      <c r="C2" s="6"/>
      <c r="D2" s="6"/>
      <c r="E2" s="6"/>
      <c r="F2" s="6"/>
      <c r="G2" s="6"/>
    </row>
    <row r="3" spans="1:8" ht="15" customHeight="1" x14ac:dyDescent="0.25">
      <c r="A3" s="6"/>
      <c r="B3" s="6"/>
      <c r="C3" s="6"/>
      <c r="D3" s="6"/>
      <c r="E3" s="6"/>
      <c r="F3" s="6"/>
      <c r="G3" s="6"/>
    </row>
    <row r="4" spans="1:8" ht="1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15" customHeight="1" x14ac:dyDescent="0.25">
      <c r="A6" s="6"/>
      <c r="B6" s="6"/>
      <c r="C6" s="6"/>
      <c r="D6" s="6"/>
      <c r="E6" s="6"/>
      <c r="F6" s="6"/>
      <c r="G6" s="6"/>
    </row>
    <row r="7" spans="1:8" ht="15" customHeight="1" x14ac:dyDescent="0.25">
      <c r="A7" s="6"/>
      <c r="B7" s="6"/>
      <c r="C7" s="6"/>
      <c r="D7" s="6"/>
      <c r="E7" s="6"/>
      <c r="F7" s="6"/>
      <c r="G7" s="6"/>
    </row>
    <row r="8" spans="1:8" ht="15" customHeight="1" x14ac:dyDescent="0.25">
      <c r="A8" s="6"/>
      <c r="B8" s="15"/>
      <c r="C8" s="15"/>
      <c r="D8" s="15"/>
      <c r="E8" s="15"/>
      <c r="F8" s="15"/>
      <c r="G8" s="15"/>
    </row>
    <row r="9" spans="1:8" ht="12" customHeight="1" x14ac:dyDescent="0.25">
      <c r="A9" s="6"/>
      <c r="B9" s="107" t="s">
        <v>0</v>
      </c>
      <c r="C9" s="108" t="s">
        <v>113</v>
      </c>
      <c r="D9" s="30"/>
      <c r="E9" s="120" t="s">
        <v>70</v>
      </c>
      <c r="F9" s="121"/>
      <c r="G9" s="111">
        <v>8000</v>
      </c>
    </row>
    <row r="10" spans="1:8" ht="15" customHeight="1" x14ac:dyDescent="0.25">
      <c r="A10" s="6"/>
      <c r="B10" s="24" t="s">
        <v>1</v>
      </c>
      <c r="C10" s="109" t="s">
        <v>69</v>
      </c>
      <c r="D10" s="26"/>
      <c r="E10" s="118" t="s">
        <v>2</v>
      </c>
      <c r="F10" s="119"/>
      <c r="G10" s="110" t="s">
        <v>104</v>
      </c>
      <c r="H10" s="5"/>
    </row>
    <row r="11" spans="1:8" ht="15" customHeight="1" x14ac:dyDescent="0.25">
      <c r="A11" s="6"/>
      <c r="B11" s="24" t="s">
        <v>3</v>
      </c>
      <c r="C11" s="110" t="s">
        <v>101</v>
      </c>
      <c r="D11" s="26"/>
      <c r="E11" s="118" t="s">
        <v>71</v>
      </c>
      <c r="F11" s="119"/>
      <c r="G11" s="112">
        <v>1700</v>
      </c>
      <c r="H11" s="5"/>
    </row>
    <row r="12" spans="1:8" ht="15" customHeight="1" x14ac:dyDescent="0.25">
      <c r="A12" s="6"/>
      <c r="B12" s="24" t="s">
        <v>4</v>
      </c>
      <c r="C12" s="101" t="s">
        <v>55</v>
      </c>
      <c r="D12" s="26"/>
      <c r="E12" s="8" t="s">
        <v>5</v>
      </c>
      <c r="F12" s="113"/>
      <c r="G12" s="102">
        <f>(G9*G11)</f>
        <v>13600000</v>
      </c>
      <c r="H12" s="5"/>
    </row>
    <row r="13" spans="1:8" ht="15" customHeight="1" x14ac:dyDescent="0.25">
      <c r="A13" s="6"/>
      <c r="B13" s="24" t="s">
        <v>6</v>
      </c>
      <c r="C13" s="126" t="s">
        <v>131</v>
      </c>
      <c r="D13" s="26"/>
      <c r="E13" s="118" t="s">
        <v>7</v>
      </c>
      <c r="F13" s="119"/>
      <c r="G13" s="110" t="s">
        <v>103</v>
      </c>
      <c r="H13" s="5"/>
    </row>
    <row r="14" spans="1:8" ht="15.75" customHeight="1" x14ac:dyDescent="0.25">
      <c r="A14" s="6"/>
      <c r="B14" s="24" t="s">
        <v>8</v>
      </c>
      <c r="C14" s="126" t="s">
        <v>132</v>
      </c>
      <c r="D14" s="26"/>
      <c r="E14" s="118" t="s">
        <v>9</v>
      </c>
      <c r="F14" s="119"/>
      <c r="G14" s="110" t="s">
        <v>104</v>
      </c>
      <c r="H14" s="5"/>
    </row>
    <row r="15" spans="1:8" ht="17.25" customHeight="1" x14ac:dyDescent="0.25">
      <c r="A15" s="6"/>
      <c r="B15" s="24" t="s">
        <v>10</v>
      </c>
      <c r="C15" s="110" t="s">
        <v>130</v>
      </c>
      <c r="D15" s="26"/>
      <c r="E15" s="122" t="s">
        <v>11</v>
      </c>
      <c r="F15" s="123"/>
      <c r="G15" s="101" t="s">
        <v>102</v>
      </c>
      <c r="H15" s="5"/>
    </row>
    <row r="16" spans="1:8" ht="12" customHeight="1" x14ac:dyDescent="0.25">
      <c r="A16" s="6"/>
      <c r="B16" s="40"/>
      <c r="C16" s="41"/>
      <c r="D16" s="26"/>
      <c r="E16" s="26"/>
      <c r="F16" s="26"/>
      <c r="G16" s="42"/>
      <c r="H16" s="5"/>
    </row>
    <row r="17" spans="1:8" ht="12" customHeight="1" x14ac:dyDescent="0.25">
      <c r="A17" s="6"/>
      <c r="B17" s="124" t="s">
        <v>12</v>
      </c>
      <c r="C17" s="125"/>
      <c r="D17" s="125"/>
      <c r="E17" s="125"/>
      <c r="F17" s="125"/>
      <c r="G17" s="125"/>
      <c r="H17" s="5"/>
    </row>
    <row r="18" spans="1:8" ht="12" customHeight="1" x14ac:dyDescent="0.25">
      <c r="A18" s="6"/>
      <c r="B18" s="25"/>
      <c r="C18" s="32"/>
      <c r="D18" s="32"/>
      <c r="E18" s="32"/>
      <c r="F18" s="25"/>
      <c r="G18" s="25"/>
      <c r="H18" s="5"/>
    </row>
    <row r="19" spans="1:8" ht="12" customHeight="1" x14ac:dyDescent="0.25">
      <c r="A19" s="6"/>
      <c r="B19" s="90" t="s">
        <v>13</v>
      </c>
      <c r="C19" s="33"/>
      <c r="D19" s="33"/>
      <c r="E19" s="33"/>
      <c r="F19" s="33"/>
      <c r="G19" s="33"/>
      <c r="H19" s="5"/>
    </row>
    <row r="20" spans="1:8" ht="24" customHeight="1" x14ac:dyDescent="0.25">
      <c r="A20" s="6"/>
      <c r="B20" s="94" t="s">
        <v>14</v>
      </c>
      <c r="C20" s="94" t="s">
        <v>15</v>
      </c>
      <c r="D20" s="94" t="s">
        <v>114</v>
      </c>
      <c r="E20" s="94" t="s">
        <v>17</v>
      </c>
      <c r="F20" s="94" t="s">
        <v>18</v>
      </c>
      <c r="G20" s="94" t="s">
        <v>19</v>
      </c>
      <c r="H20" s="5"/>
    </row>
    <row r="21" spans="1:8" ht="12.75" customHeight="1" x14ac:dyDescent="0.25">
      <c r="A21" s="6"/>
      <c r="B21" s="92" t="s">
        <v>123</v>
      </c>
      <c r="C21" s="100" t="s">
        <v>20</v>
      </c>
      <c r="D21" s="106">
        <v>10</v>
      </c>
      <c r="E21" s="100" t="s">
        <v>91</v>
      </c>
      <c r="F21" s="102">
        <v>30000</v>
      </c>
      <c r="G21" s="102">
        <f>(D21*F21)</f>
        <v>300000</v>
      </c>
      <c r="H21" s="5"/>
    </row>
    <row r="22" spans="1:8" ht="12.75" customHeight="1" x14ac:dyDescent="0.25">
      <c r="A22" s="6"/>
      <c r="B22" s="8" t="s">
        <v>72</v>
      </c>
      <c r="C22" s="100" t="s">
        <v>20</v>
      </c>
      <c r="D22" s="106">
        <v>2</v>
      </c>
      <c r="E22" s="100" t="s">
        <v>73</v>
      </c>
      <c r="F22" s="102">
        <v>30000</v>
      </c>
      <c r="G22" s="102">
        <f t="shared" ref="G22:G29" si="0">(D22*F22)</f>
        <v>60000</v>
      </c>
      <c r="H22" s="5"/>
    </row>
    <row r="23" spans="1:8" ht="12.75" customHeight="1" x14ac:dyDescent="0.25">
      <c r="A23" s="6"/>
      <c r="B23" s="8" t="s">
        <v>118</v>
      </c>
      <c r="C23" s="100" t="s">
        <v>20</v>
      </c>
      <c r="D23" s="106">
        <v>5</v>
      </c>
      <c r="E23" s="100" t="s">
        <v>119</v>
      </c>
      <c r="F23" s="102">
        <v>30000</v>
      </c>
      <c r="G23" s="102">
        <f t="shared" si="0"/>
        <v>150000</v>
      </c>
      <c r="H23" s="5"/>
    </row>
    <row r="24" spans="1:8" ht="12.75" customHeight="1" x14ac:dyDescent="0.25">
      <c r="A24" s="6"/>
      <c r="B24" s="92" t="s">
        <v>106</v>
      </c>
      <c r="C24" s="100" t="s">
        <v>20</v>
      </c>
      <c r="D24" s="106">
        <v>10</v>
      </c>
      <c r="E24" s="100" t="s">
        <v>62</v>
      </c>
      <c r="F24" s="102">
        <v>30000</v>
      </c>
      <c r="G24" s="102">
        <f t="shared" si="0"/>
        <v>300000</v>
      </c>
      <c r="H24" s="5"/>
    </row>
    <row r="25" spans="1:8" ht="12.75" customHeight="1" x14ac:dyDescent="0.25">
      <c r="A25" s="6"/>
      <c r="B25" s="92" t="s">
        <v>107</v>
      </c>
      <c r="C25" s="100" t="s">
        <v>20</v>
      </c>
      <c r="D25" s="106">
        <v>5</v>
      </c>
      <c r="E25" s="100" t="s">
        <v>73</v>
      </c>
      <c r="F25" s="102">
        <v>30000</v>
      </c>
      <c r="G25" s="102">
        <f t="shared" si="0"/>
        <v>150000</v>
      </c>
      <c r="H25" s="5"/>
    </row>
    <row r="26" spans="1:8" ht="12.75" customHeight="1" x14ac:dyDescent="0.25">
      <c r="A26" s="6"/>
      <c r="B26" s="92" t="s">
        <v>74</v>
      </c>
      <c r="C26" s="100" t="s">
        <v>20</v>
      </c>
      <c r="D26" s="106">
        <v>5</v>
      </c>
      <c r="E26" s="100" t="s">
        <v>56</v>
      </c>
      <c r="F26" s="102">
        <v>30000</v>
      </c>
      <c r="G26" s="102">
        <f t="shared" si="0"/>
        <v>150000</v>
      </c>
      <c r="H26" s="5"/>
    </row>
    <row r="27" spans="1:8" ht="12.75" customHeight="1" x14ac:dyDescent="0.25">
      <c r="A27" s="6"/>
      <c r="B27" s="92" t="s">
        <v>108</v>
      </c>
      <c r="C27" s="100" t="s">
        <v>20</v>
      </c>
      <c r="D27" s="106">
        <v>3</v>
      </c>
      <c r="E27" s="100" t="s">
        <v>105</v>
      </c>
      <c r="F27" s="102">
        <v>30000</v>
      </c>
      <c r="G27" s="102">
        <f t="shared" si="0"/>
        <v>90000</v>
      </c>
      <c r="H27" s="5"/>
    </row>
    <row r="28" spans="1:8" ht="12.75" customHeight="1" x14ac:dyDescent="0.25">
      <c r="A28" s="6"/>
      <c r="B28" s="92" t="s">
        <v>109</v>
      </c>
      <c r="C28" s="100" t="s">
        <v>20</v>
      </c>
      <c r="D28" s="106">
        <v>2</v>
      </c>
      <c r="E28" s="100" t="s">
        <v>76</v>
      </c>
      <c r="F28" s="102">
        <v>30000</v>
      </c>
      <c r="G28" s="102">
        <f t="shared" si="0"/>
        <v>60000</v>
      </c>
      <c r="H28" s="5"/>
    </row>
    <row r="29" spans="1:8" ht="12.75" customHeight="1" x14ac:dyDescent="0.25">
      <c r="A29" s="6"/>
      <c r="B29" s="92" t="s">
        <v>75</v>
      </c>
      <c r="C29" s="100" t="s">
        <v>20</v>
      </c>
      <c r="D29" s="106">
        <v>2</v>
      </c>
      <c r="E29" s="100" t="s">
        <v>76</v>
      </c>
      <c r="F29" s="102">
        <v>30000</v>
      </c>
      <c r="G29" s="102">
        <f t="shared" si="0"/>
        <v>60000</v>
      </c>
      <c r="H29" s="5"/>
    </row>
    <row r="30" spans="1:8" ht="14.25" customHeight="1" x14ac:dyDescent="0.25">
      <c r="A30" s="6"/>
      <c r="B30" s="92" t="s">
        <v>63</v>
      </c>
      <c r="C30" s="100" t="s">
        <v>20</v>
      </c>
      <c r="D30" s="106">
        <v>185</v>
      </c>
      <c r="E30" s="100" t="s">
        <v>104</v>
      </c>
      <c r="F30" s="102">
        <v>30000</v>
      </c>
      <c r="G30" s="102">
        <f>(D30*F30)</f>
        <v>5550000</v>
      </c>
      <c r="H30" s="5"/>
    </row>
    <row r="31" spans="1:8" ht="12.75" customHeight="1" x14ac:dyDescent="0.25">
      <c r="A31" s="6"/>
      <c r="B31" s="93" t="s">
        <v>21</v>
      </c>
      <c r="C31" s="96"/>
      <c r="D31" s="96"/>
      <c r="E31" s="96"/>
      <c r="F31" s="97"/>
      <c r="G31" s="98">
        <f>SUM(G21:G30)</f>
        <v>6870000</v>
      </c>
      <c r="H31" s="5"/>
    </row>
    <row r="32" spans="1:8" ht="12" customHeight="1" x14ac:dyDescent="0.25">
      <c r="A32" s="6"/>
      <c r="B32" s="30"/>
      <c r="C32" s="30"/>
      <c r="D32" s="30"/>
      <c r="E32" s="30"/>
      <c r="F32" s="31"/>
      <c r="G32" s="31"/>
      <c r="H32" s="5"/>
    </row>
    <row r="33" spans="1:255" s="17" customFormat="1" ht="12" customHeight="1" x14ac:dyDescent="0.25">
      <c r="A33" s="15"/>
      <c r="B33" s="90" t="s">
        <v>22</v>
      </c>
      <c r="C33" s="35"/>
      <c r="D33" s="35"/>
      <c r="E33" s="35"/>
      <c r="F33" s="36"/>
      <c r="G33" s="36"/>
      <c r="H33" s="4"/>
      <c r="I33" s="4"/>
      <c r="J33" s="4"/>
      <c r="K33" s="4"/>
      <c r="L33" s="4"/>
      <c r="M33" s="4"/>
      <c r="N33" s="4"/>
      <c r="O33" s="4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7" customFormat="1" ht="24" customHeight="1" x14ac:dyDescent="0.25">
      <c r="A34" s="15"/>
      <c r="B34" s="91" t="s">
        <v>14</v>
      </c>
      <c r="C34" s="94" t="s">
        <v>15</v>
      </c>
      <c r="D34" s="94" t="s">
        <v>115</v>
      </c>
      <c r="E34" s="91" t="s">
        <v>17</v>
      </c>
      <c r="F34" s="94" t="s">
        <v>18</v>
      </c>
      <c r="G34" s="91" t="s">
        <v>19</v>
      </c>
      <c r="H34" s="4"/>
      <c r="I34" s="4"/>
      <c r="J34" s="4"/>
      <c r="K34" s="4"/>
      <c r="L34" s="4"/>
      <c r="M34" s="4"/>
      <c r="N34" s="4"/>
      <c r="O34" s="4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ht="12" customHeight="1" x14ac:dyDescent="0.25">
      <c r="A35" s="6"/>
      <c r="B35" s="114" t="s">
        <v>122</v>
      </c>
      <c r="C35" s="103"/>
      <c r="D35" s="103"/>
      <c r="E35" s="103"/>
      <c r="F35" s="104"/>
      <c r="G35" s="104"/>
      <c r="H35" s="5"/>
    </row>
    <row r="36" spans="1:255" s="17" customFormat="1" ht="12" customHeight="1" x14ac:dyDescent="0.25">
      <c r="A36" s="15"/>
      <c r="B36" s="93" t="s">
        <v>23</v>
      </c>
      <c r="C36" s="96"/>
      <c r="D36" s="96"/>
      <c r="E36" s="96"/>
      <c r="F36" s="105"/>
      <c r="G36" s="105">
        <f>SUM(G35)</f>
        <v>0</v>
      </c>
      <c r="H36" s="4"/>
      <c r="I36" s="4"/>
      <c r="J36" s="4"/>
      <c r="K36" s="4"/>
      <c r="L36" s="4"/>
      <c r="M36" s="4"/>
      <c r="N36" s="4"/>
      <c r="O36" s="4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17" customFormat="1" ht="12" customHeight="1" x14ac:dyDescent="0.25">
      <c r="A37" s="15"/>
      <c r="B37" s="30"/>
      <c r="C37" s="30"/>
      <c r="D37" s="30"/>
      <c r="E37" s="30"/>
      <c r="F37" s="31"/>
      <c r="G37" s="31"/>
      <c r="H37" s="4"/>
      <c r="I37" s="4"/>
      <c r="J37" s="4"/>
      <c r="K37" s="4"/>
      <c r="L37" s="4"/>
      <c r="M37" s="4"/>
      <c r="N37" s="4"/>
      <c r="O37" s="4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s="17" customFormat="1" ht="12" customHeight="1" x14ac:dyDescent="0.25">
      <c r="A38" s="15"/>
      <c r="B38" s="90" t="s">
        <v>24</v>
      </c>
      <c r="C38" s="35"/>
      <c r="D38" s="35"/>
      <c r="E38" s="35"/>
      <c r="F38" s="36"/>
      <c r="G38" s="36"/>
      <c r="H38" s="4"/>
      <c r="I38" s="4"/>
      <c r="J38" s="4"/>
      <c r="K38" s="4"/>
      <c r="L38" s="4"/>
      <c r="M38" s="4"/>
      <c r="N38" s="4"/>
      <c r="O38" s="4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pans="1:255" s="17" customFormat="1" ht="24" customHeight="1" x14ac:dyDescent="0.25">
      <c r="A39" s="15"/>
      <c r="B39" s="91" t="s">
        <v>14</v>
      </c>
      <c r="C39" s="91" t="s">
        <v>15</v>
      </c>
      <c r="D39" s="91" t="s">
        <v>16</v>
      </c>
      <c r="E39" s="91" t="s">
        <v>17</v>
      </c>
      <c r="F39" s="94" t="s">
        <v>18</v>
      </c>
      <c r="G39" s="91" t="s">
        <v>19</v>
      </c>
      <c r="H39" s="4" t="s">
        <v>58</v>
      </c>
      <c r="I39" s="4"/>
      <c r="J39" s="4"/>
      <c r="K39" s="4"/>
      <c r="L39" s="4"/>
      <c r="M39" s="4"/>
      <c r="N39" s="4"/>
      <c r="O39" s="4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pans="1:255" ht="12.75" customHeight="1" x14ac:dyDescent="0.25">
      <c r="A40" s="6"/>
      <c r="B40" s="92" t="s">
        <v>57</v>
      </c>
      <c r="C40" s="100" t="s">
        <v>125</v>
      </c>
      <c r="D40" s="115">
        <v>2</v>
      </c>
      <c r="E40" s="101" t="s">
        <v>110</v>
      </c>
      <c r="F40" s="102">
        <v>195000</v>
      </c>
      <c r="G40" s="102">
        <f t="shared" ref="G40" si="1">(D40*F40)</f>
        <v>390000</v>
      </c>
      <c r="H40" s="5"/>
    </row>
    <row r="41" spans="1:255" s="17" customFormat="1" ht="12.75" customHeight="1" x14ac:dyDescent="0.25">
      <c r="A41" s="15"/>
      <c r="B41" s="93" t="s">
        <v>25</v>
      </c>
      <c r="C41" s="96"/>
      <c r="D41" s="96"/>
      <c r="E41" s="96"/>
      <c r="F41" s="97"/>
      <c r="G41" s="98">
        <f>SUM(G40:G40)</f>
        <v>390000</v>
      </c>
      <c r="H41" s="4"/>
      <c r="I41" s="4"/>
      <c r="J41" s="4"/>
      <c r="K41" s="4"/>
      <c r="L41" s="4"/>
      <c r="M41" s="4"/>
      <c r="N41" s="4"/>
      <c r="O41" s="4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pans="1:255" s="17" customFormat="1" ht="12" customHeight="1" x14ac:dyDescent="0.25">
      <c r="A42" s="15"/>
      <c r="B42" s="30"/>
      <c r="C42" s="30"/>
      <c r="D42" s="30"/>
      <c r="E42" s="30"/>
      <c r="F42" s="31"/>
      <c r="G42" s="31"/>
      <c r="H42" s="4"/>
      <c r="I42" s="4"/>
      <c r="J42" s="4"/>
      <c r="K42" s="4"/>
      <c r="L42" s="4"/>
      <c r="M42" s="4"/>
      <c r="N42" s="4"/>
      <c r="O42" s="4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pans="1:255" s="17" customFormat="1" ht="12" customHeight="1" x14ac:dyDescent="0.25">
      <c r="A43" s="15"/>
      <c r="B43" s="90" t="s">
        <v>26</v>
      </c>
      <c r="C43" s="35"/>
      <c r="D43" s="35"/>
      <c r="E43" s="35"/>
      <c r="F43" s="36"/>
      <c r="G43" s="36"/>
      <c r="H43" s="4"/>
      <c r="I43" s="4"/>
      <c r="J43" s="4"/>
      <c r="K43" s="4"/>
      <c r="L43" s="4"/>
      <c r="M43" s="4"/>
      <c r="N43" s="4"/>
      <c r="O43" s="4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7" customFormat="1" ht="24" customHeight="1" x14ac:dyDescent="0.25">
      <c r="A44" s="15"/>
      <c r="B44" s="94" t="s">
        <v>27</v>
      </c>
      <c r="C44" s="94" t="s">
        <v>28</v>
      </c>
      <c r="D44" s="94" t="s">
        <v>116</v>
      </c>
      <c r="E44" s="94" t="s">
        <v>17</v>
      </c>
      <c r="F44" s="94" t="s">
        <v>18</v>
      </c>
      <c r="G44" s="94" t="s">
        <v>19</v>
      </c>
      <c r="H44" s="4"/>
      <c r="I44" s="4"/>
      <c r="J44" s="4"/>
      <c r="K44" s="18"/>
      <c r="L44" s="4"/>
      <c r="M44" s="4"/>
      <c r="N44" s="4"/>
      <c r="O44" s="4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ht="12.75" customHeight="1" x14ac:dyDescent="0.25">
      <c r="A45" s="6"/>
      <c r="B45" s="7" t="s">
        <v>30</v>
      </c>
      <c r="C45" s="99"/>
      <c r="D45" s="99"/>
      <c r="E45" s="99"/>
      <c r="F45" s="99"/>
      <c r="G45" s="99"/>
      <c r="H45" s="5"/>
      <c r="K45" s="2"/>
    </row>
    <row r="46" spans="1:255" ht="12.75" customHeight="1" x14ac:dyDescent="0.25">
      <c r="A46" s="6"/>
      <c r="B46" s="8" t="s">
        <v>59</v>
      </c>
      <c r="C46" s="9" t="s">
        <v>60</v>
      </c>
      <c r="D46" s="9">
        <v>100</v>
      </c>
      <c r="E46" s="9" t="s">
        <v>89</v>
      </c>
      <c r="F46" s="10">
        <v>1390</v>
      </c>
      <c r="G46" s="10">
        <f>D46*F46</f>
        <v>139000</v>
      </c>
      <c r="H46" s="5"/>
      <c r="K46" s="2"/>
    </row>
    <row r="47" spans="1:255" ht="12.75" customHeight="1" x14ac:dyDescent="0.25">
      <c r="A47" s="6"/>
      <c r="B47" s="8" t="s">
        <v>64</v>
      </c>
      <c r="C47" s="9" t="s">
        <v>60</v>
      </c>
      <c r="D47" s="9">
        <v>200</v>
      </c>
      <c r="E47" s="9" t="s">
        <v>90</v>
      </c>
      <c r="F47" s="10">
        <v>1340</v>
      </c>
      <c r="G47" s="10">
        <f t="shared" ref="G47:G50" si="2">D47*F47</f>
        <v>268000</v>
      </c>
      <c r="H47" s="5"/>
      <c r="K47" s="2"/>
    </row>
    <row r="48" spans="1:255" ht="12.75" customHeight="1" x14ac:dyDescent="0.25">
      <c r="A48" s="6"/>
      <c r="B48" s="11" t="s">
        <v>77</v>
      </c>
      <c r="C48" s="9" t="s">
        <v>60</v>
      </c>
      <c r="D48" s="9">
        <v>150</v>
      </c>
      <c r="E48" s="9" t="s">
        <v>73</v>
      </c>
      <c r="F48" s="10">
        <v>1560</v>
      </c>
      <c r="G48" s="10">
        <f t="shared" si="2"/>
        <v>234000</v>
      </c>
      <c r="H48" s="5"/>
      <c r="K48" s="2"/>
    </row>
    <row r="49" spans="1:255" ht="12.75" customHeight="1" x14ac:dyDescent="0.25">
      <c r="A49" s="6"/>
      <c r="B49" s="7" t="s">
        <v>61</v>
      </c>
      <c r="C49" s="12"/>
      <c r="D49" s="22"/>
      <c r="E49" s="12"/>
      <c r="F49" s="23"/>
      <c r="G49" s="10">
        <f t="shared" si="2"/>
        <v>0</v>
      </c>
      <c r="H49" s="5"/>
    </row>
    <row r="50" spans="1:255" ht="12.75" customHeight="1" x14ac:dyDescent="0.25">
      <c r="A50" s="6"/>
      <c r="B50" s="8" t="s">
        <v>78</v>
      </c>
      <c r="C50" s="12" t="s">
        <v>60</v>
      </c>
      <c r="D50" s="14">
        <v>10</v>
      </c>
      <c r="E50" s="14" t="s">
        <v>91</v>
      </c>
      <c r="F50" s="23">
        <v>7500</v>
      </c>
      <c r="G50" s="10">
        <f t="shared" si="2"/>
        <v>75000</v>
      </c>
      <c r="H50" s="5"/>
    </row>
    <row r="51" spans="1:255" ht="12.75" customHeight="1" x14ac:dyDescent="0.25">
      <c r="A51" s="6"/>
      <c r="B51" s="8" t="s">
        <v>79</v>
      </c>
      <c r="C51" s="12" t="s">
        <v>67</v>
      </c>
      <c r="D51" s="22">
        <v>4</v>
      </c>
      <c r="E51" s="12" t="s">
        <v>92</v>
      </c>
      <c r="F51" s="23">
        <v>12000</v>
      </c>
      <c r="G51" s="13">
        <f>(D51*F51)</f>
        <v>48000</v>
      </c>
      <c r="H51" s="5"/>
    </row>
    <row r="52" spans="1:255" ht="12.75" customHeight="1" x14ac:dyDescent="0.25">
      <c r="A52" s="6"/>
      <c r="B52" s="8" t="s">
        <v>80</v>
      </c>
      <c r="C52" s="12" t="s">
        <v>60</v>
      </c>
      <c r="D52" s="22">
        <v>4</v>
      </c>
      <c r="E52" s="12" t="s">
        <v>93</v>
      </c>
      <c r="F52" s="23">
        <v>14500</v>
      </c>
      <c r="G52" s="13">
        <f>(D52*F52)</f>
        <v>58000</v>
      </c>
      <c r="H52" s="5"/>
    </row>
    <row r="53" spans="1:255" ht="12.75" customHeight="1" x14ac:dyDescent="0.25">
      <c r="A53" s="6"/>
      <c r="B53" s="7" t="s">
        <v>31</v>
      </c>
      <c r="C53" s="12"/>
      <c r="D53" s="22"/>
      <c r="E53" s="12"/>
      <c r="F53" s="23"/>
      <c r="G53" s="13">
        <f>(D53*F53)</f>
        <v>0</v>
      </c>
      <c r="H53" s="5"/>
    </row>
    <row r="54" spans="1:255" ht="12.75" customHeight="1" x14ac:dyDescent="0.25">
      <c r="A54" s="6"/>
      <c r="B54" s="8" t="s">
        <v>81</v>
      </c>
      <c r="C54" s="14" t="s">
        <v>67</v>
      </c>
      <c r="D54" s="14">
        <v>1</v>
      </c>
      <c r="E54" s="14" t="s">
        <v>94</v>
      </c>
      <c r="F54" s="23">
        <v>17672</v>
      </c>
      <c r="G54" s="13">
        <f t="shared" ref="G54:G63" si="3">(D54*F54)</f>
        <v>17672</v>
      </c>
      <c r="H54" s="5"/>
    </row>
    <row r="55" spans="1:255" ht="11.25" customHeight="1" x14ac:dyDescent="0.25">
      <c r="B55" s="8" t="s">
        <v>82</v>
      </c>
      <c r="C55" s="12" t="s">
        <v>67</v>
      </c>
      <c r="D55" s="22">
        <v>0.5</v>
      </c>
      <c r="E55" s="12" t="s">
        <v>93</v>
      </c>
      <c r="F55" s="23">
        <v>40998</v>
      </c>
      <c r="G55" s="13">
        <f t="shared" si="3"/>
        <v>20499</v>
      </c>
      <c r="H55" s="5"/>
    </row>
    <row r="56" spans="1:255" ht="11.25" customHeight="1" x14ac:dyDescent="0.25">
      <c r="B56" s="8" t="s">
        <v>83</v>
      </c>
      <c r="C56" s="12" t="s">
        <v>67</v>
      </c>
      <c r="D56" s="22">
        <v>0.5</v>
      </c>
      <c r="E56" s="12" t="s">
        <v>95</v>
      </c>
      <c r="F56" s="23">
        <v>39000</v>
      </c>
      <c r="G56" s="13">
        <f t="shared" si="3"/>
        <v>19500</v>
      </c>
      <c r="H56" s="5"/>
    </row>
    <row r="57" spans="1:255" ht="12.75" customHeight="1" x14ac:dyDescent="0.25">
      <c r="A57" s="6"/>
      <c r="B57" s="7" t="s">
        <v>65</v>
      </c>
      <c r="C57" s="12"/>
      <c r="D57" s="22"/>
      <c r="E57" s="12"/>
      <c r="F57" s="23"/>
      <c r="G57" s="13">
        <f t="shared" si="3"/>
        <v>0</v>
      </c>
      <c r="H57" s="5"/>
    </row>
    <row r="58" spans="1:255" ht="12.75" customHeight="1" x14ac:dyDescent="0.25">
      <c r="A58" s="6"/>
      <c r="B58" s="8" t="s">
        <v>66</v>
      </c>
      <c r="C58" s="12" t="s">
        <v>67</v>
      </c>
      <c r="D58" s="22">
        <v>2</v>
      </c>
      <c r="E58" s="12" t="s">
        <v>90</v>
      </c>
      <c r="F58" s="23">
        <v>8000</v>
      </c>
      <c r="G58" s="13">
        <f t="shared" si="3"/>
        <v>16000</v>
      </c>
      <c r="H58" s="5"/>
    </row>
    <row r="59" spans="1:255" ht="12.75" customHeight="1" x14ac:dyDescent="0.25">
      <c r="A59" s="6"/>
      <c r="B59" s="8" t="s">
        <v>84</v>
      </c>
      <c r="C59" s="12" t="s">
        <v>67</v>
      </c>
      <c r="D59" s="22">
        <v>3</v>
      </c>
      <c r="E59" s="12" t="s">
        <v>96</v>
      </c>
      <c r="F59" s="23">
        <v>10000</v>
      </c>
      <c r="G59" s="13">
        <f t="shared" si="3"/>
        <v>30000</v>
      </c>
      <c r="H59" s="5"/>
    </row>
    <row r="60" spans="1:255" ht="12.75" customHeight="1" x14ac:dyDescent="0.25">
      <c r="A60" s="6"/>
      <c r="B60" s="7" t="s">
        <v>85</v>
      </c>
      <c r="C60" s="12"/>
      <c r="D60" s="22"/>
      <c r="E60" s="12"/>
      <c r="F60" s="23"/>
      <c r="G60" s="13">
        <f t="shared" si="3"/>
        <v>0</v>
      </c>
      <c r="H60" s="5"/>
    </row>
    <row r="61" spans="1:255" ht="12.75" customHeight="1" x14ac:dyDescent="0.25">
      <c r="A61" s="6"/>
      <c r="B61" s="8" t="s">
        <v>88</v>
      </c>
      <c r="C61" s="12" t="s">
        <v>67</v>
      </c>
      <c r="D61" s="22">
        <v>4</v>
      </c>
      <c r="E61" s="12" t="s">
        <v>97</v>
      </c>
      <c r="F61" s="23">
        <v>10300</v>
      </c>
      <c r="G61" s="13">
        <f t="shared" si="3"/>
        <v>41200</v>
      </c>
      <c r="H61" s="5"/>
    </row>
    <row r="62" spans="1:255" ht="12.75" customHeight="1" x14ac:dyDescent="0.25">
      <c r="A62" s="6"/>
      <c r="B62" s="8" t="s">
        <v>86</v>
      </c>
      <c r="C62" s="12" t="s">
        <v>67</v>
      </c>
      <c r="D62" s="22">
        <v>4</v>
      </c>
      <c r="E62" s="12" t="s">
        <v>97</v>
      </c>
      <c r="F62" s="23">
        <v>10000</v>
      </c>
      <c r="G62" s="13">
        <f t="shared" si="3"/>
        <v>40000</v>
      </c>
      <c r="H62" s="5"/>
    </row>
    <row r="63" spans="1:255" ht="12.75" customHeight="1" x14ac:dyDescent="0.25">
      <c r="A63" s="6"/>
      <c r="B63" s="8" t="s">
        <v>87</v>
      </c>
      <c r="C63" s="12" t="s">
        <v>67</v>
      </c>
      <c r="D63" s="22">
        <v>4</v>
      </c>
      <c r="E63" s="12" t="s">
        <v>98</v>
      </c>
      <c r="F63" s="23">
        <v>8500</v>
      </c>
      <c r="G63" s="13">
        <f t="shared" si="3"/>
        <v>34000</v>
      </c>
      <c r="H63" s="5"/>
    </row>
    <row r="64" spans="1:255" s="17" customFormat="1" ht="12.75" customHeight="1" x14ac:dyDescent="0.25">
      <c r="A64" s="15"/>
      <c r="B64" s="93" t="s">
        <v>112</v>
      </c>
      <c r="C64" s="96"/>
      <c r="D64" s="96"/>
      <c r="E64" s="96"/>
      <c r="F64" s="97"/>
      <c r="G64" s="98">
        <f>SUM(G45:G63)</f>
        <v>1040871</v>
      </c>
      <c r="H64" s="4"/>
      <c r="I64" s="4"/>
      <c r="J64" s="4"/>
      <c r="K64" s="4"/>
      <c r="L64" s="4"/>
      <c r="M64" s="4"/>
      <c r="N64" s="4"/>
      <c r="O64" s="4"/>
      <c r="P64" s="16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255" s="21" customFormat="1" ht="12.75" customHeight="1" x14ac:dyDescent="0.25">
      <c r="A65" s="28"/>
      <c r="B65" s="53"/>
      <c r="C65" s="54"/>
      <c r="D65" s="54"/>
      <c r="E65" s="54"/>
      <c r="F65" s="55"/>
      <c r="G65" s="56"/>
      <c r="H65" s="19"/>
      <c r="I65" s="19"/>
      <c r="J65" s="19"/>
      <c r="K65" s="19"/>
      <c r="L65" s="19"/>
      <c r="M65" s="19"/>
      <c r="N65" s="19"/>
      <c r="O65" s="19"/>
      <c r="P65" s="20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17" customFormat="1" ht="12" customHeight="1" x14ac:dyDescent="0.25">
      <c r="A66" s="15"/>
      <c r="B66" s="90" t="s">
        <v>32</v>
      </c>
      <c r="C66" s="35"/>
      <c r="D66" s="35"/>
      <c r="E66" s="35"/>
      <c r="F66" s="36"/>
      <c r="G66" s="36"/>
      <c r="H66" s="4"/>
      <c r="I66" s="4"/>
      <c r="J66" s="4"/>
      <c r="K66" s="4"/>
      <c r="L66" s="4"/>
      <c r="M66" s="4"/>
      <c r="N66" s="4"/>
      <c r="O66" s="4"/>
      <c r="P66" s="1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17" customFormat="1" ht="24" customHeight="1" x14ac:dyDescent="0.25">
      <c r="A67" s="15"/>
      <c r="B67" s="91" t="s">
        <v>33</v>
      </c>
      <c r="C67" s="94" t="s">
        <v>28</v>
      </c>
      <c r="D67" s="94" t="s">
        <v>29</v>
      </c>
      <c r="E67" s="91" t="s">
        <v>17</v>
      </c>
      <c r="F67" s="94" t="s">
        <v>18</v>
      </c>
      <c r="G67" s="91" t="s">
        <v>19</v>
      </c>
      <c r="H67" s="4"/>
      <c r="I67" s="4"/>
      <c r="J67" s="4"/>
      <c r="K67" s="4"/>
      <c r="L67" s="4"/>
      <c r="M67" s="4"/>
      <c r="N67" s="4"/>
      <c r="O67" s="4"/>
      <c r="P67" s="1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ht="12.75" customHeight="1" x14ac:dyDescent="0.25">
      <c r="A68" s="6"/>
      <c r="B68" s="92" t="s">
        <v>99</v>
      </c>
      <c r="C68" s="12" t="s">
        <v>111</v>
      </c>
      <c r="D68" s="95">
        <v>1</v>
      </c>
      <c r="E68" s="12" t="s">
        <v>100</v>
      </c>
      <c r="F68" s="13">
        <v>30000</v>
      </c>
      <c r="G68" s="13">
        <f>D68*F68</f>
        <v>30000</v>
      </c>
      <c r="H68" s="5"/>
    </row>
    <row r="69" spans="1:255" ht="12.75" customHeight="1" x14ac:dyDescent="0.25">
      <c r="A69" s="6"/>
      <c r="B69" s="92" t="s">
        <v>117</v>
      </c>
      <c r="C69" s="12" t="s">
        <v>111</v>
      </c>
      <c r="D69" s="95">
        <v>1</v>
      </c>
      <c r="E69" s="12" t="s">
        <v>68</v>
      </c>
      <c r="F69" s="13">
        <v>40000</v>
      </c>
      <c r="G69" s="13">
        <f>D69*F69</f>
        <v>40000</v>
      </c>
      <c r="H69" s="5"/>
    </row>
    <row r="70" spans="1:255" s="17" customFormat="1" ht="13.5" customHeight="1" x14ac:dyDescent="0.25">
      <c r="A70" s="15"/>
      <c r="B70" s="93" t="s">
        <v>34</v>
      </c>
      <c r="C70" s="96"/>
      <c r="D70" s="96"/>
      <c r="E70" s="96"/>
      <c r="F70" s="97"/>
      <c r="G70" s="98">
        <f>SUM(G68:G69)</f>
        <v>70000</v>
      </c>
      <c r="H70" s="4"/>
      <c r="I70" s="4"/>
      <c r="J70" s="4"/>
      <c r="K70" s="4"/>
      <c r="L70" s="4"/>
      <c r="M70" s="4"/>
      <c r="N70" s="4"/>
      <c r="O70" s="4"/>
      <c r="P70" s="16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ht="12" customHeight="1" x14ac:dyDescent="0.25">
      <c r="A71" s="6"/>
      <c r="B71" s="25"/>
      <c r="C71" s="25"/>
      <c r="D71" s="25"/>
      <c r="E71" s="25"/>
      <c r="F71" s="34"/>
      <c r="G71" s="34"/>
      <c r="H71" s="5"/>
    </row>
    <row r="72" spans="1:255" s="17" customFormat="1" ht="12" customHeight="1" x14ac:dyDescent="0.25">
      <c r="A72" s="15"/>
      <c r="B72" s="80" t="s">
        <v>35</v>
      </c>
      <c r="C72" s="81"/>
      <c r="D72" s="81"/>
      <c r="E72" s="81"/>
      <c r="F72" s="81"/>
      <c r="G72" s="82">
        <f>G31+G36+G41+G64+G70</f>
        <v>8370871</v>
      </c>
      <c r="H72" s="4"/>
      <c r="I72" s="4"/>
      <c r="J72" s="4"/>
      <c r="K72" s="4"/>
      <c r="L72" s="4"/>
      <c r="M72" s="4"/>
      <c r="N72" s="4"/>
      <c r="O72" s="4"/>
      <c r="P72" s="16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17" customFormat="1" ht="12" customHeight="1" x14ac:dyDescent="0.25">
      <c r="A73" s="15"/>
      <c r="B73" s="83" t="s">
        <v>36</v>
      </c>
      <c r="C73" s="29"/>
      <c r="D73" s="29"/>
      <c r="E73" s="29"/>
      <c r="F73" s="29"/>
      <c r="G73" s="84">
        <f>G72*0.05</f>
        <v>418543.55000000005</v>
      </c>
      <c r="H73" s="4"/>
      <c r="I73" s="4"/>
      <c r="J73" s="4"/>
      <c r="K73" s="4"/>
      <c r="L73" s="4"/>
      <c r="M73" s="4"/>
      <c r="N73" s="4"/>
      <c r="O73" s="4"/>
      <c r="P73" s="16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17" customFormat="1" ht="12" customHeight="1" x14ac:dyDescent="0.25">
      <c r="A74" s="15"/>
      <c r="B74" s="85" t="s">
        <v>37</v>
      </c>
      <c r="C74" s="37"/>
      <c r="D74" s="37"/>
      <c r="E74" s="37"/>
      <c r="F74" s="37"/>
      <c r="G74" s="86">
        <f>G73+G72</f>
        <v>8789414.5500000007</v>
      </c>
      <c r="H74" s="4"/>
      <c r="I74" s="4"/>
      <c r="J74" s="4"/>
      <c r="K74" s="4"/>
      <c r="L74" s="4"/>
      <c r="M74" s="4"/>
      <c r="N74" s="4"/>
      <c r="O74" s="4"/>
      <c r="P74" s="16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s="17" customFormat="1" ht="12" customHeight="1" x14ac:dyDescent="0.25">
      <c r="A75" s="15"/>
      <c r="B75" s="83" t="s">
        <v>38</v>
      </c>
      <c r="C75" s="29"/>
      <c r="D75" s="29"/>
      <c r="E75" s="29"/>
      <c r="F75" s="29"/>
      <c r="G75" s="84">
        <f>G12</f>
        <v>13600000</v>
      </c>
      <c r="H75" s="4"/>
      <c r="I75" s="4"/>
      <c r="J75" s="4"/>
      <c r="K75" s="4"/>
      <c r="L75" s="4"/>
      <c r="M75" s="4"/>
      <c r="N75" s="4"/>
      <c r="O75" s="4"/>
      <c r="P75" s="16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pans="1:255" s="17" customFormat="1" ht="12" customHeight="1" x14ac:dyDescent="0.25">
      <c r="A76" s="15"/>
      <c r="B76" s="87" t="s">
        <v>39</v>
      </c>
      <c r="C76" s="88"/>
      <c r="D76" s="88"/>
      <c r="E76" s="88"/>
      <c r="F76" s="88"/>
      <c r="G76" s="89">
        <f>G75-G74</f>
        <v>4810585.4499999993</v>
      </c>
      <c r="H76" s="4"/>
      <c r="I76" s="4"/>
      <c r="J76" s="4"/>
      <c r="K76" s="4"/>
      <c r="L76" s="4"/>
      <c r="M76" s="4"/>
      <c r="N76" s="4"/>
      <c r="O76" s="4"/>
      <c r="P76" s="16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pans="1:255" ht="12" customHeight="1" x14ac:dyDescent="0.25">
      <c r="A77" s="6"/>
      <c r="B77" s="43" t="s">
        <v>120</v>
      </c>
      <c r="C77" s="38"/>
      <c r="D77" s="38"/>
      <c r="E77" s="38"/>
      <c r="F77" s="38"/>
      <c r="G77" s="44"/>
      <c r="H77" s="5"/>
    </row>
    <row r="78" spans="1:255" ht="12.75" customHeight="1" thickBot="1" x14ac:dyDescent="0.3">
      <c r="A78" s="6"/>
      <c r="B78" s="27"/>
      <c r="C78" s="38"/>
      <c r="D78" s="38"/>
      <c r="E78" s="38"/>
      <c r="F78" s="38"/>
      <c r="G78" s="44"/>
      <c r="H78" s="5"/>
    </row>
    <row r="79" spans="1:255" ht="12" customHeight="1" x14ac:dyDescent="0.25">
      <c r="A79" s="6"/>
      <c r="B79" s="72" t="s">
        <v>121</v>
      </c>
      <c r="C79" s="73"/>
      <c r="D79" s="73"/>
      <c r="E79" s="73"/>
      <c r="F79" s="74"/>
      <c r="G79" s="44"/>
      <c r="H79" s="5"/>
    </row>
    <row r="80" spans="1:255" ht="12" customHeight="1" x14ac:dyDescent="0.25">
      <c r="A80" s="6"/>
      <c r="B80" s="75" t="s">
        <v>40</v>
      </c>
      <c r="C80" s="26"/>
      <c r="D80" s="26"/>
      <c r="E80" s="26"/>
      <c r="F80" s="76"/>
      <c r="G80" s="44"/>
      <c r="H80" s="5"/>
    </row>
    <row r="81" spans="1:8" ht="12" customHeight="1" x14ac:dyDescent="0.25">
      <c r="A81" s="6"/>
      <c r="B81" s="75" t="s">
        <v>41</v>
      </c>
      <c r="C81" s="26"/>
      <c r="D81" s="26"/>
      <c r="E81" s="26"/>
      <c r="F81" s="76"/>
      <c r="G81" s="44"/>
      <c r="H81" s="5"/>
    </row>
    <row r="82" spans="1:8" ht="12" customHeight="1" x14ac:dyDescent="0.25">
      <c r="A82" s="6"/>
      <c r="B82" s="75" t="s">
        <v>42</v>
      </c>
      <c r="C82" s="26"/>
      <c r="D82" s="26"/>
      <c r="E82" s="26"/>
      <c r="F82" s="76"/>
      <c r="G82" s="44"/>
      <c r="H82" s="5"/>
    </row>
    <row r="83" spans="1:8" ht="12" customHeight="1" x14ac:dyDescent="0.25">
      <c r="A83" s="6"/>
      <c r="B83" s="75" t="s">
        <v>43</v>
      </c>
      <c r="C83" s="26"/>
      <c r="D83" s="26"/>
      <c r="E83" s="26"/>
      <c r="F83" s="76"/>
      <c r="G83" s="44"/>
      <c r="H83" s="5"/>
    </row>
    <row r="84" spans="1:8" ht="12" customHeight="1" x14ac:dyDescent="0.25">
      <c r="A84" s="6"/>
      <c r="B84" s="75" t="s">
        <v>44</v>
      </c>
      <c r="C84" s="26"/>
      <c r="D84" s="26"/>
      <c r="E84" s="26"/>
      <c r="F84" s="76"/>
      <c r="G84" s="44"/>
      <c r="H84" s="5"/>
    </row>
    <row r="85" spans="1:8" ht="12" customHeight="1" x14ac:dyDescent="0.25">
      <c r="A85" s="6"/>
      <c r="B85" s="75" t="s">
        <v>126</v>
      </c>
      <c r="C85" s="26"/>
      <c r="D85" s="26"/>
      <c r="E85" s="26"/>
      <c r="F85" s="76"/>
      <c r="G85" s="44"/>
      <c r="H85" s="5"/>
    </row>
    <row r="86" spans="1:8" ht="12.75" customHeight="1" thickBot="1" x14ac:dyDescent="0.3">
      <c r="A86" s="6"/>
      <c r="B86" s="77" t="s">
        <v>124</v>
      </c>
      <c r="C86" s="78"/>
      <c r="D86" s="78"/>
      <c r="E86" s="78"/>
      <c r="F86" s="79"/>
      <c r="G86" s="44"/>
      <c r="H86" s="5"/>
    </row>
    <row r="87" spans="1:8" ht="12.75" customHeight="1" x14ac:dyDescent="0.25">
      <c r="A87" s="6"/>
      <c r="B87" s="27"/>
      <c r="C87" s="26"/>
      <c r="D87" s="26"/>
      <c r="E87" s="26"/>
      <c r="F87" s="26"/>
      <c r="G87" s="44"/>
      <c r="H87" s="5"/>
    </row>
    <row r="88" spans="1:8" ht="15" customHeight="1" x14ac:dyDescent="0.25">
      <c r="A88" s="6"/>
      <c r="B88" s="116" t="s">
        <v>45</v>
      </c>
      <c r="C88" s="117"/>
      <c r="D88" s="57"/>
      <c r="E88" s="45"/>
      <c r="F88" s="45"/>
      <c r="G88" s="44"/>
      <c r="H88" s="5"/>
    </row>
    <row r="89" spans="1:8" ht="12" customHeight="1" x14ac:dyDescent="0.25">
      <c r="A89" s="6"/>
      <c r="B89" s="58" t="s">
        <v>33</v>
      </c>
      <c r="C89" s="58" t="s">
        <v>46</v>
      </c>
      <c r="D89" s="59" t="s">
        <v>47</v>
      </c>
      <c r="E89" s="45"/>
      <c r="F89" s="45"/>
      <c r="G89" s="44"/>
      <c r="H89" s="5"/>
    </row>
    <row r="90" spans="1:8" ht="12" customHeight="1" x14ac:dyDescent="0.25">
      <c r="A90" s="6"/>
      <c r="B90" s="60" t="s">
        <v>48</v>
      </c>
      <c r="C90" s="61">
        <f>G31</f>
        <v>6870000</v>
      </c>
      <c r="D90" s="62">
        <f>(C90/C96)</f>
        <v>0.78162202509836098</v>
      </c>
      <c r="E90" s="45"/>
      <c r="F90" s="45"/>
      <c r="G90" s="44"/>
      <c r="H90" s="5"/>
    </row>
    <row r="91" spans="1:8" ht="12" customHeight="1" x14ac:dyDescent="0.25">
      <c r="A91" s="6"/>
      <c r="B91" s="60" t="s">
        <v>49</v>
      </c>
      <c r="C91" s="63">
        <f>G36</f>
        <v>0</v>
      </c>
      <c r="D91" s="62">
        <v>0</v>
      </c>
      <c r="E91" s="45"/>
      <c r="F91" s="45"/>
      <c r="G91" s="44"/>
      <c r="H91" s="5"/>
    </row>
    <row r="92" spans="1:8" ht="12" customHeight="1" x14ac:dyDescent="0.25">
      <c r="A92" s="6"/>
      <c r="B92" s="60" t="s">
        <v>50</v>
      </c>
      <c r="C92" s="64">
        <f>G41</f>
        <v>390000</v>
      </c>
      <c r="D92" s="62">
        <f>(C92/C96)</f>
        <v>4.4371556009950623E-2</v>
      </c>
      <c r="E92" s="45"/>
      <c r="F92" s="45"/>
      <c r="G92" s="44"/>
      <c r="H92" s="5"/>
    </row>
    <row r="93" spans="1:8" ht="12" customHeight="1" x14ac:dyDescent="0.25">
      <c r="A93" s="6"/>
      <c r="B93" s="60" t="s">
        <v>27</v>
      </c>
      <c r="C93" s="64">
        <f>G64</f>
        <v>1040871</v>
      </c>
      <c r="D93" s="62">
        <f>(C93/C96)</f>
        <v>0.11842324583495722</v>
      </c>
      <c r="E93" s="45"/>
      <c r="F93" s="45"/>
      <c r="G93" s="44"/>
      <c r="H93" s="5"/>
    </row>
    <row r="94" spans="1:8" ht="12" customHeight="1" x14ac:dyDescent="0.25">
      <c r="A94" s="6"/>
      <c r="B94" s="60" t="s">
        <v>51</v>
      </c>
      <c r="C94" s="65">
        <f>G70</f>
        <v>70000</v>
      </c>
      <c r="D94" s="62">
        <f>(C94/C96)</f>
        <v>7.9641254376834458E-3</v>
      </c>
      <c r="E94" s="47"/>
      <c r="F94" s="47"/>
      <c r="G94" s="44"/>
      <c r="H94" s="5"/>
    </row>
    <row r="95" spans="1:8" ht="12" customHeight="1" x14ac:dyDescent="0.25">
      <c r="A95" s="6"/>
      <c r="B95" s="60" t="s">
        <v>52</v>
      </c>
      <c r="C95" s="65">
        <f>G73</f>
        <v>418543.55000000005</v>
      </c>
      <c r="D95" s="62">
        <f>(C95/C96)</f>
        <v>4.7619047619047623E-2</v>
      </c>
      <c r="E95" s="47"/>
      <c r="F95" s="47"/>
      <c r="G95" s="44"/>
      <c r="H95" s="5"/>
    </row>
    <row r="96" spans="1:8" ht="12.75" customHeight="1" x14ac:dyDescent="0.25">
      <c r="A96" s="6"/>
      <c r="B96" s="66" t="s">
        <v>53</v>
      </c>
      <c r="C96" s="67">
        <f>SUM(C90:C95)</f>
        <v>8789414.5500000007</v>
      </c>
      <c r="D96" s="68">
        <f>SUM(D90:D95)</f>
        <v>0.99999999999999989</v>
      </c>
      <c r="E96" s="47"/>
      <c r="F96" s="47"/>
      <c r="G96" s="44"/>
      <c r="H96" s="5"/>
    </row>
    <row r="97" spans="1:8" ht="12" customHeight="1" x14ac:dyDescent="0.25">
      <c r="A97" s="6"/>
      <c r="B97" s="27"/>
      <c r="C97" s="38"/>
      <c r="D97" s="38"/>
      <c r="E97" s="38"/>
      <c r="F97" s="38"/>
      <c r="G97" s="44"/>
      <c r="H97" s="5"/>
    </row>
    <row r="98" spans="1:8" ht="12.75" customHeight="1" x14ac:dyDescent="0.25">
      <c r="A98" s="6"/>
      <c r="B98" s="38"/>
      <c r="C98" s="38"/>
      <c r="D98" s="38"/>
      <c r="E98" s="38"/>
      <c r="F98" s="38"/>
      <c r="G98" s="44"/>
      <c r="H98" s="5"/>
    </row>
    <row r="99" spans="1:8" ht="12" customHeight="1" x14ac:dyDescent="0.25">
      <c r="A99" s="6"/>
      <c r="B99" s="69"/>
      <c r="C99" s="70" t="s">
        <v>129</v>
      </c>
      <c r="D99" s="69"/>
      <c r="E99" s="69"/>
      <c r="F99" s="48"/>
      <c r="G99" s="49"/>
    </row>
    <row r="100" spans="1:8" ht="12" customHeight="1" x14ac:dyDescent="0.25">
      <c r="A100" s="6"/>
      <c r="B100" s="66" t="s">
        <v>127</v>
      </c>
      <c r="C100" s="71">
        <v>6000</v>
      </c>
      <c r="D100" s="71">
        <v>8000</v>
      </c>
      <c r="E100" s="71">
        <v>10000</v>
      </c>
      <c r="F100" s="50"/>
      <c r="G100" s="51"/>
    </row>
    <row r="101" spans="1:8" ht="12.75" customHeight="1" x14ac:dyDescent="0.25">
      <c r="A101" s="6"/>
      <c r="B101" s="66" t="s">
        <v>128</v>
      </c>
      <c r="C101" s="71">
        <f>G74/C100</f>
        <v>1464.9024250000002</v>
      </c>
      <c r="D101" s="71">
        <f>(G74/D100)</f>
        <v>1098.6768187500002</v>
      </c>
      <c r="E101" s="71">
        <f>(G74/E100)</f>
        <v>878.94145500000002</v>
      </c>
      <c r="F101" s="50"/>
      <c r="G101" s="51"/>
    </row>
    <row r="102" spans="1:8" ht="15.6" customHeight="1" x14ac:dyDescent="0.25">
      <c r="A102" s="6"/>
      <c r="B102" s="46" t="s">
        <v>54</v>
      </c>
      <c r="C102" s="39"/>
      <c r="D102" s="39"/>
      <c r="E102" s="39"/>
      <c r="F102" s="39"/>
      <c r="G102" s="39"/>
    </row>
    <row r="103" spans="1:8" ht="11.25" customHeight="1" x14ac:dyDescent="0.25">
      <c r="B103" s="52"/>
      <c r="C103" s="52"/>
      <c r="D103" s="52"/>
      <c r="E103" s="52"/>
      <c r="F103" s="52"/>
      <c r="G103" s="52"/>
    </row>
    <row r="104" spans="1:8" ht="11.25" customHeight="1" x14ac:dyDescent="0.25">
      <c r="B104" s="52"/>
      <c r="C104" s="52"/>
      <c r="D104" s="52"/>
      <c r="E104" s="52"/>
      <c r="F104" s="52"/>
      <c r="G104" s="52"/>
    </row>
    <row r="105" spans="1:8" ht="11.25" customHeight="1" x14ac:dyDescent="0.25">
      <c r="B105" s="52"/>
      <c r="C105" s="52"/>
      <c r="D105" s="52"/>
      <c r="E105" s="52"/>
      <c r="F105" s="52"/>
      <c r="G105" s="52"/>
    </row>
    <row r="106" spans="1:8" ht="11.25" customHeight="1" x14ac:dyDescent="0.25">
      <c r="B106" s="52"/>
      <c r="C106" s="52"/>
      <c r="D106" s="52"/>
      <c r="E106" s="52"/>
      <c r="F106" s="52"/>
      <c r="G106" s="5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2022-07-26T15:04:42Z</dcterms:modified>
</cp:coreProperties>
</file>