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TA CRUZ\junio sta cruz\"/>
    </mc:Choice>
  </mc:AlternateContent>
  <bookViews>
    <workbookView xWindow="0" yWindow="0" windowWidth="19200" windowHeight="7305"/>
  </bookViews>
  <sheets>
    <sheet name="FRUTILLA ESTABLECIMIENTO" sheetId="1" r:id="rId1"/>
  </sheets>
  <definedNames>
    <definedName name="_xlnm.Print_Area" localSheetId="0">'FRUTILLA ESTABLECIMIENTO'!$A$1:$G$101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F55" i="1"/>
  <c r="F54" i="1"/>
  <c r="F50" i="1"/>
  <c r="C93" i="1" l="1"/>
  <c r="C91" i="1"/>
  <c r="C90" i="1"/>
  <c r="C89" i="1"/>
  <c r="G63" i="1" l="1"/>
  <c r="G61" i="1"/>
  <c r="G60" i="1"/>
  <c r="G59" i="1"/>
  <c r="G58" i="1"/>
  <c r="G56" i="1"/>
  <c r="G55" i="1"/>
  <c r="G54" i="1"/>
  <c r="G53" i="1"/>
  <c r="G28" i="1"/>
  <c r="G27" i="1"/>
  <c r="G26" i="1"/>
  <c r="G70" i="1" l="1"/>
  <c r="G69" i="1"/>
  <c r="G68" i="1"/>
  <c r="G51" i="1"/>
  <c r="G50" i="1"/>
  <c r="G48" i="1"/>
  <c r="G42" i="1"/>
  <c r="G41" i="1"/>
  <c r="G40" i="1"/>
  <c r="G39" i="1"/>
  <c r="D29" i="1"/>
  <c r="G29" i="1" s="1"/>
  <c r="G25" i="1"/>
  <c r="G24" i="1"/>
  <c r="G23" i="1"/>
  <c r="G22" i="1"/>
  <c r="G21" i="1"/>
  <c r="G20" i="1"/>
  <c r="G11" i="1"/>
  <c r="G76" i="1" s="1"/>
  <c r="G71" i="1" l="1"/>
  <c r="G64" i="1"/>
  <c r="C92" i="1" s="1"/>
  <c r="G43" i="1"/>
  <c r="G30" i="1"/>
  <c r="G73" i="1" l="1"/>
  <c r="G74" i="1" s="1"/>
  <c r="G75" i="1" l="1"/>
  <c r="C94" i="1"/>
  <c r="C95" i="1" l="1"/>
  <c r="G77" i="1"/>
  <c r="E100" i="1"/>
  <c r="D100" i="1"/>
  <c r="C100" i="1"/>
  <c r="D93" i="1" l="1"/>
  <c r="D91" i="1"/>
  <c r="D89" i="1"/>
  <c r="D92" i="1"/>
  <c r="D94" i="1"/>
  <c r="D95" i="1" l="1"/>
</calcChain>
</file>

<file path=xl/sharedStrings.xml><?xml version="1.0" encoding="utf-8"?>
<sst xmlns="http://schemas.openxmlformats.org/spreadsheetml/2006/main" count="186" uniqueCount="132">
  <si>
    <t>RUBRO o CULTIVO</t>
  </si>
  <si>
    <t>FRUTILLA</t>
  </si>
  <si>
    <t>RENDIMIENTO (kg/ha)</t>
  </si>
  <si>
    <t>VARIEDAD</t>
  </si>
  <si>
    <t>FECHA ESTIMADA DEL PRECIO DE VENTA</t>
  </si>
  <si>
    <t>Oct.- Feb.</t>
  </si>
  <si>
    <t>NIVEL TECNOLOGICO</t>
  </si>
  <si>
    <t>Medio</t>
  </si>
  <si>
    <t>PRECIO ESPERADO ($/Kg)</t>
  </si>
  <si>
    <t>REGION</t>
  </si>
  <si>
    <t>Lib. B. O'Higgins</t>
  </si>
  <si>
    <t>INGRESO ESPERADO, con IVA ($)</t>
  </si>
  <si>
    <t>AREA</t>
  </si>
  <si>
    <t>DESTINO DE LA PRODUCCION</t>
  </si>
  <si>
    <t>Mercado interno</t>
  </si>
  <si>
    <t>COMUNA/LOCALIDAD</t>
  </si>
  <si>
    <t>FECHA DE COSECHA</t>
  </si>
  <si>
    <t>Sept. - Abr.</t>
  </si>
  <si>
    <t>FECHA PRECIO INSUMOS</t>
  </si>
  <si>
    <t>CONTINGENCIA</t>
  </si>
  <si>
    <t>Sequía, heladas e incendio</t>
  </si>
  <si>
    <t>COSTOS DIRECTOS DE PRODUCCION POR HECTAREA (Incluye IVA)</t>
  </si>
  <si>
    <t>MANO DE OBRA</t>
  </si>
  <si>
    <t>Labores</t>
  </si>
  <si>
    <t>Unidad</t>
  </si>
  <si>
    <t>N° Jornadas</t>
  </si>
  <si>
    <t>Epoca</t>
  </si>
  <si>
    <t xml:space="preserve"> Precio Unitario ($) </t>
  </si>
  <si>
    <t xml:space="preserve"> Sub Total ($) </t>
  </si>
  <si>
    <t>Aplicación de fertilizantes base</t>
  </si>
  <si>
    <t>JH</t>
  </si>
  <si>
    <t>Octubre</t>
  </si>
  <si>
    <t>Terminación de camellones de plantación</t>
  </si>
  <si>
    <t>Noviembre</t>
  </si>
  <si>
    <t>Instalación cinta de riego</t>
  </si>
  <si>
    <t>Diciembre</t>
  </si>
  <si>
    <t>Instalación de mulch plástico</t>
  </si>
  <si>
    <t>Romper mulch plástico</t>
  </si>
  <si>
    <t>Enero</t>
  </si>
  <si>
    <t>Plantación</t>
  </si>
  <si>
    <t>Febrero</t>
  </si>
  <si>
    <t>Cosecha</t>
  </si>
  <si>
    <t>Oct-Nov</t>
  </si>
  <si>
    <t>Subtotal Jornadas Hombre</t>
  </si>
  <si>
    <t>JORNADAS ANIMAL</t>
  </si>
  <si>
    <t>Subtotal Jornadas Animal</t>
  </si>
  <si>
    <t>MAQUINARIA</t>
  </si>
  <si>
    <t>Subsolado</t>
  </si>
  <si>
    <t>JM</t>
  </si>
  <si>
    <t>Rastraje</t>
  </si>
  <si>
    <t>Aplicación de guano</t>
  </si>
  <si>
    <t>Construcción de camellones plantación (tractor)</t>
  </si>
  <si>
    <t>Subtotal Costo Maquinaria</t>
  </si>
  <si>
    <t>INSUMOS</t>
  </si>
  <si>
    <t>Items</t>
  </si>
  <si>
    <t>Cantidad</t>
  </si>
  <si>
    <t>SEMILLAS O PLANTAS</t>
  </si>
  <si>
    <t>Plantas</t>
  </si>
  <si>
    <t>c/u</t>
  </si>
  <si>
    <t>FERTILIZANTES</t>
  </si>
  <si>
    <t>Fosfato diamónico</t>
  </si>
  <si>
    <t>kg</t>
  </si>
  <si>
    <t>Sulfato de potasio granulado</t>
  </si>
  <si>
    <t>Subtotal Insumos</t>
  </si>
  <si>
    <t>OTROS</t>
  </si>
  <si>
    <t>Cinta de riego</t>
  </si>
  <si>
    <t>Mulch plástico</t>
  </si>
  <si>
    <t>Rollo 1.000 m</t>
  </si>
  <si>
    <t>Cajas/envases</t>
  </si>
  <si>
    <t xml:space="preserve">Un </t>
  </si>
  <si>
    <t>Octubre-Noviembre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</si>
  <si>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</si>
  <si>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</si>
  <si>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</si>
  <si>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</si>
  <si>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</si>
  <si>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</si>
  <si>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 xml:space="preserve">Fuente: INDAP </t>
  </si>
  <si>
    <t>1. Los precios de los insumos y productos se expresan con IVA.</t>
  </si>
  <si>
    <t>2. El  costo de la mano de obra incluye impuestos e imposiciones.</t>
  </si>
  <si>
    <t>3. El precio de los insumos incluye el transporte hasta el predio.</t>
  </si>
  <si>
    <t>4. El costo de la maquinaria incluye el costo del operador, combustible y arriendo del equipo.</t>
  </si>
  <si>
    <t>5. Los insumos aplicados (tipo y dosis) están referidos al Área en particular.</t>
  </si>
  <si>
    <t>6. El precio esperado por ventas corresponde al precio colocado en el domicilio del vendedor.</t>
  </si>
  <si>
    <t>Albion</t>
  </si>
  <si>
    <t>Limpia Manual</t>
  </si>
  <si>
    <t>Marzo-Abril</t>
  </si>
  <si>
    <t xml:space="preserve">Corta de estolones </t>
  </si>
  <si>
    <t>Marzo-Diciembre</t>
  </si>
  <si>
    <t>Poda</t>
  </si>
  <si>
    <t>Julio</t>
  </si>
  <si>
    <t>FUNGICIDAS</t>
  </si>
  <si>
    <t>Phyton 27</t>
  </si>
  <si>
    <t>lt</t>
  </si>
  <si>
    <t>Azufre Mojable</t>
  </si>
  <si>
    <t>Octubre-Abril</t>
  </si>
  <si>
    <t>Rukon 50 WP</t>
  </si>
  <si>
    <t>Septiembre-Octubre</t>
  </si>
  <si>
    <t>Amistar Top</t>
  </si>
  <si>
    <t>Diciembre-Enero</t>
  </si>
  <si>
    <t>INSECTICIDAS</t>
  </si>
  <si>
    <t>Acaban  050 SC</t>
  </si>
  <si>
    <t>Mayo</t>
  </si>
  <si>
    <t>Punto 70 WP</t>
  </si>
  <si>
    <t>Agosto</t>
  </si>
  <si>
    <t>Vertimec 018 EC</t>
  </si>
  <si>
    <t>Oct/Feb</t>
  </si>
  <si>
    <t>Success 48</t>
  </si>
  <si>
    <t>Noviembre-Enero</t>
  </si>
  <si>
    <t>Energia eléctrica</t>
  </si>
  <si>
    <t>Kw</t>
  </si>
  <si>
    <t>Octubre - Enero</t>
  </si>
  <si>
    <t>Santa Cruz</t>
  </si>
  <si>
    <t>Peralillo-Chépica.Santa Cruz-Palmilla</t>
  </si>
  <si>
    <r>
      <rPr>
        <u/>
        <sz val="9"/>
        <rFont val="Arial Narrow"/>
        <family val="2"/>
      </rPr>
      <t>Notas</t>
    </r>
    <r>
      <rPr>
        <sz val="9"/>
        <rFont val="Arial Narrow"/>
        <family val="2"/>
      </rPr>
      <t>:</t>
    </r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</si>
  <si>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</si>
  <si>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</si>
  <si>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</si>
  <si>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</si>
  <si>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</si>
  <si>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</si>
  <si>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</si>
  <si>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</si>
  <si>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</si>
  <si>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</si>
  <si>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</si>
  <si>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(*): Este valor representa el valor mìnimo de venta del producto</t>
  </si>
  <si>
    <t>mt</t>
  </si>
  <si>
    <t>Rendimiento  kgs/)</t>
  </si>
  <si>
    <t>Costo unitario ($/ kgs) (*)</t>
  </si>
  <si>
    <t>ESCENARIOS COSTO UNITARIO  ($/kgs)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</si>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</sst>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64" formatCode="_ * #,##0.0_ ;_ * \-#,##0.0_ ;_ * &quot;-&quot;??_ ;_ @_ "/>
    <numFmt numFmtId="165" formatCode="0.0"/>
    <numFmt numFmtId="166" formatCode="_-* #,##0.00_-;\-* #,##0.00_-;_-* &quot;-&quot;??_-;_-@_-"/>
    <numFmt numFmtId="167" formatCode="#,##0_ ;\-#,##0\ "/>
    <numFmt numFmtId="168" formatCode="_-* #,##0\ _€_-;\-* #,##0\ _€_-;_-* &quot;-&quot;??\ _€_-;_-@_-"/>
    <numFmt numFmtId="169" formatCode="&quot; &quot;* #,##0&quot; &quot;;&quot; &quot;* &quot;-&quot;#,##0&quot; &quot;;&quot; &quot;* &quot;- 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 Narrow"/>
      <family val="2"/>
    </font>
    <font>
      <sz val="9"/>
      <color indexed="8"/>
      <name val="Arial Narrow"/>
      <family val="2"/>
    </font>
    <font>
      <sz val="11"/>
      <color theme="1"/>
      <name val="Arial Narrow"/>
      <family val="2"/>
    </font>
    <font>
      <b/>
      <i/>
      <sz val="9"/>
      <color theme="0"/>
      <name val="Arial Narrow"/>
      <family val="2"/>
    </font>
    <font>
      <sz val="9"/>
      <color theme="1"/>
      <name val="Arial Narrow"/>
      <family val="2"/>
    </font>
    <font>
      <b/>
      <i/>
      <sz val="9"/>
      <color indexed="8"/>
      <name val="Arial Narrow"/>
      <family val="2"/>
    </font>
    <font>
      <sz val="9"/>
      <color theme="0"/>
      <name val="Arial Narrow"/>
      <family val="2"/>
    </font>
    <font>
      <sz val="9"/>
      <name val="Arial Narrow"/>
      <family val="2"/>
    </font>
    <font>
      <b/>
      <sz val="10"/>
      <color indexed="10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u/>
      <sz val="9"/>
      <name val="Arial Narrow"/>
      <family val="2"/>
    </font>
    <font>
      <b/>
      <sz val="9"/>
      <color rgb="FFFFFFFF"/>
      <name val="Arial Narrow"/>
      <family val="2"/>
    </font>
    <font>
      <sz val="7"/>
      <color indexed="8"/>
      <name val="Calibri"/>
      <family val="2"/>
    </font>
    <font>
      <b/>
      <sz val="7"/>
      <name val="Calibri"/>
      <family val="2"/>
    </font>
    <font>
      <sz val="7"/>
      <name val="Calibri"/>
      <family val="2"/>
    </font>
    <font>
      <b/>
      <sz val="7"/>
      <color indexed="9"/>
      <name val="Calibri"/>
      <family val="2"/>
    </font>
    <font>
      <sz val="8"/>
      <color indexed="9"/>
      <name val="Calibri"/>
      <family val="2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8302"/>
        <bgColor indexed="64"/>
      </patternFill>
    </fill>
    <fill>
      <patternFill patternType="solid">
        <fgColor rgb="FF29CDD1"/>
        <bgColor indexed="64"/>
      </patternFill>
    </fill>
    <fill>
      <patternFill patternType="solid">
        <fgColor rgb="FFF88302"/>
        <bgColor rgb="FF008080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0">
    <xf numFmtId="0" fontId="0" fillId="0" borderId="0" xfId="0"/>
    <xf numFmtId="0" fontId="3" fillId="5" borderId="1" xfId="2" applyFont="1" applyFill="1" applyBorder="1" applyAlignment="1">
      <alignment wrapText="1"/>
    </xf>
    <xf numFmtId="0" fontId="4" fillId="2" borderId="1" xfId="0" applyFont="1" applyFill="1" applyBorder="1" applyAlignment="1">
      <alignment horizontal="right"/>
    </xf>
    <xf numFmtId="0" fontId="4" fillId="0" borderId="0" xfId="0" applyFont="1" applyBorder="1"/>
    <xf numFmtId="3" fontId="4" fillId="3" borderId="1" xfId="0" applyNumberFormat="1" applyFont="1" applyFill="1" applyBorder="1" applyAlignment="1">
      <alignment horizontal="right"/>
    </xf>
    <xf numFmtId="0" fontId="5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right"/>
    </xf>
    <xf numFmtId="0" fontId="4" fillId="0" borderId="0" xfId="0" applyFont="1" applyFill="1" applyBorder="1"/>
    <xf numFmtId="17" fontId="4" fillId="0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wrapText="1"/>
    </xf>
    <xf numFmtId="3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17" fontId="4" fillId="0" borderId="1" xfId="0" applyNumberFormat="1" applyFont="1" applyFill="1" applyBorder="1" applyAlignment="1">
      <alignment horizontal="right" wrapText="1"/>
    </xf>
    <xf numFmtId="17" fontId="4" fillId="2" borderId="1" xfId="0" applyNumberFormat="1" applyFont="1" applyFill="1" applyBorder="1" applyAlignment="1">
      <alignment horizontal="right"/>
    </xf>
    <xf numFmtId="0" fontId="4" fillId="0" borderId="0" xfId="0" applyFont="1" applyBorder="1" applyAlignment="1">
      <alignment wrapText="1"/>
    </xf>
    <xf numFmtId="17" fontId="4" fillId="2" borderId="0" xfId="0" applyNumberFormat="1" applyFont="1" applyFill="1" applyBorder="1"/>
    <xf numFmtId="0" fontId="7" fillId="0" borderId="0" xfId="0" applyFont="1" applyBorder="1"/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3" fillId="4" borderId="0" xfId="2" applyFont="1" applyFill="1" applyBorder="1" applyAlignment="1">
      <alignment wrapText="1"/>
    </xf>
    <xf numFmtId="0" fontId="9" fillId="0" borderId="0" xfId="0" applyFont="1" applyBorder="1"/>
    <xf numFmtId="0" fontId="3" fillId="5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/>
    <xf numFmtId="0" fontId="4" fillId="0" borderId="1" xfId="0" applyFont="1" applyBorder="1" applyAlignment="1">
      <alignment horizontal="center"/>
    </xf>
    <xf numFmtId="0" fontId="10" fillId="0" borderId="1" xfId="4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3" fontId="10" fillId="0" borderId="1" xfId="4" applyNumberFormat="1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10" fillId="0" borderId="1" xfId="3" applyFont="1" applyFill="1" applyBorder="1" applyAlignment="1">
      <alignment vertical="center" wrapText="1"/>
    </xf>
    <xf numFmtId="0" fontId="10" fillId="0" borderId="1" xfId="5" applyNumberFormat="1" applyFont="1" applyFill="1" applyBorder="1" applyAlignment="1">
      <alignment horizontal="center"/>
    </xf>
    <xf numFmtId="0" fontId="10" fillId="0" borderId="1" xfId="3" applyFont="1" applyFill="1" applyBorder="1" applyAlignment="1">
      <alignment horizontal="center"/>
    </xf>
    <xf numFmtId="165" fontId="10" fillId="0" borderId="1" xfId="5" applyNumberFormat="1" applyFont="1" applyFill="1" applyBorder="1" applyAlignment="1">
      <alignment horizontal="center"/>
    </xf>
    <xf numFmtId="0" fontId="10" fillId="0" borderId="1" xfId="6" applyFont="1" applyFill="1" applyBorder="1" applyAlignment="1"/>
    <xf numFmtId="0" fontId="10" fillId="0" borderId="1" xfId="6" applyNumberFormat="1" applyFont="1" applyFill="1" applyBorder="1" applyAlignment="1">
      <alignment horizontal="center"/>
    </xf>
    <xf numFmtId="0" fontId="10" fillId="0" borderId="2" xfId="6" applyFont="1" applyFill="1" applyBorder="1" applyAlignment="1"/>
    <xf numFmtId="0" fontId="4" fillId="0" borderId="2" xfId="0" applyFont="1" applyBorder="1" applyAlignment="1">
      <alignment horizontal="center"/>
    </xf>
    <xf numFmtId="1" fontId="10" fillId="0" borderId="2" xfId="6" applyNumberFormat="1" applyFont="1" applyFill="1" applyBorder="1" applyAlignment="1">
      <alignment horizontal="center"/>
    </xf>
    <xf numFmtId="0" fontId="10" fillId="0" borderId="2" xfId="3" applyFont="1" applyFill="1" applyBorder="1" applyAlignment="1">
      <alignment horizontal="center"/>
    </xf>
    <xf numFmtId="3" fontId="10" fillId="0" borderId="2" xfId="4" applyNumberFormat="1" applyFont="1" applyFill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0" fillId="0" borderId="1" xfId="4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9" fillId="5" borderId="1" xfId="0" applyFont="1" applyFill="1" applyBorder="1"/>
    <xf numFmtId="0" fontId="9" fillId="5" borderId="1" xfId="0" applyFont="1" applyFill="1" applyBorder="1" applyAlignment="1"/>
    <xf numFmtId="3" fontId="9" fillId="5" borderId="1" xfId="0" applyNumberFormat="1" applyFont="1" applyFill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3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10" fillId="0" borderId="1" xfId="5" applyNumberFormat="1" applyFont="1" applyFill="1" applyBorder="1" applyAlignment="1">
      <alignment horizontal="center"/>
    </xf>
    <xf numFmtId="0" fontId="10" fillId="0" borderId="1" xfId="3" applyFont="1" applyFill="1" applyBorder="1" applyAlignment="1">
      <alignment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0" fontId="10" fillId="3" borderId="1" xfId="3" applyFont="1" applyFill="1" applyBorder="1" applyAlignment="1"/>
    <xf numFmtId="164" fontId="10" fillId="3" borderId="1" xfId="5" applyFont="1" applyFill="1" applyBorder="1" applyAlignment="1">
      <alignment horizontal="center"/>
    </xf>
    <xf numFmtId="167" fontId="10" fillId="3" borderId="1" xfId="1" applyNumberFormat="1" applyFont="1" applyFill="1" applyBorder="1" applyAlignment="1">
      <alignment horizontal="center"/>
    </xf>
    <xf numFmtId="0" fontId="10" fillId="3" borderId="1" xfId="3" applyFont="1" applyFill="1" applyBorder="1" applyAlignment="1">
      <alignment horizontal="center"/>
    </xf>
    <xf numFmtId="3" fontId="10" fillId="3" borderId="1" xfId="6" applyNumberFormat="1" applyFont="1" applyFill="1" applyBorder="1" applyAlignment="1">
      <alignment horizontal="center"/>
    </xf>
    <xf numFmtId="3" fontId="10" fillId="3" borderId="1" xfId="0" applyNumberFormat="1" applyFont="1" applyFill="1" applyBorder="1" applyAlignment="1">
      <alignment horizontal="center"/>
    </xf>
    <xf numFmtId="0" fontId="13" fillId="3" borderId="1" xfId="3" applyFont="1" applyFill="1" applyBorder="1" applyAlignment="1"/>
    <xf numFmtId="168" fontId="10" fillId="3" borderId="1" xfId="1" applyNumberFormat="1" applyFont="1" applyFill="1" applyBorder="1" applyAlignment="1">
      <alignment horizontal="center"/>
    </xf>
    <xf numFmtId="0" fontId="10" fillId="3" borderId="1" xfId="5" applyNumberFormat="1" applyFont="1" applyFill="1" applyBorder="1" applyAlignment="1">
      <alignment horizontal="center"/>
    </xf>
    <xf numFmtId="3" fontId="10" fillId="3" borderId="1" xfId="5" applyNumberFormat="1" applyFont="1" applyFill="1" applyBorder="1" applyAlignment="1">
      <alignment horizontal="center"/>
    </xf>
    <xf numFmtId="0" fontId="13" fillId="0" borderId="2" xfId="3" applyFont="1" applyFill="1" applyBorder="1" applyAlignment="1"/>
    <xf numFmtId="164" fontId="10" fillId="0" borderId="2" xfId="5" applyFont="1" applyFill="1" applyBorder="1" applyAlignment="1">
      <alignment horizontal="center"/>
    </xf>
    <xf numFmtId="0" fontId="10" fillId="0" borderId="2" xfId="5" applyNumberFormat="1" applyFont="1" applyFill="1" applyBorder="1" applyAlignment="1">
      <alignment horizontal="center"/>
    </xf>
    <xf numFmtId="0" fontId="10" fillId="0" borderId="2" xfId="3" applyFont="1" applyFill="1" applyBorder="1" applyAlignment="1"/>
    <xf numFmtId="16" fontId="10" fillId="0" borderId="2" xfId="3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3" fontId="3" fillId="4" borderId="0" xfId="0" applyNumberFormat="1" applyFont="1" applyFill="1" applyBorder="1" applyAlignment="1">
      <alignment horizontal="center" vertical="center"/>
    </xf>
    <xf numFmtId="3" fontId="3" fillId="4" borderId="0" xfId="1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49" fontId="17" fillId="7" borderId="3" xfId="0" applyNumberFormat="1" applyFont="1" applyFill="1" applyBorder="1" applyAlignment="1">
      <alignment vertical="center"/>
    </xf>
    <xf numFmtId="49" fontId="17" fillId="7" borderId="4" xfId="0" applyNumberFormat="1" applyFont="1" applyFill="1" applyBorder="1" applyAlignment="1">
      <alignment horizontal="center" vertical="center"/>
    </xf>
    <xf numFmtId="49" fontId="18" fillId="7" borderId="5" xfId="0" applyNumberFormat="1" applyFont="1" applyFill="1" applyBorder="1" applyAlignment="1">
      <alignment horizontal="center"/>
    </xf>
    <xf numFmtId="49" fontId="17" fillId="0" borderId="6" xfId="0" applyNumberFormat="1" applyFont="1" applyFill="1" applyBorder="1" applyAlignment="1">
      <alignment vertical="center"/>
    </xf>
    <xf numFmtId="3" fontId="17" fillId="0" borderId="7" xfId="0" applyNumberFormat="1" applyFont="1" applyFill="1" applyBorder="1" applyAlignment="1">
      <alignment vertical="center"/>
    </xf>
    <xf numFmtId="9" fontId="18" fillId="0" borderId="8" xfId="0" applyNumberFormat="1" applyFont="1" applyFill="1" applyBorder="1" applyAlignment="1"/>
    <xf numFmtId="169" fontId="17" fillId="0" borderId="7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49" fontId="17" fillId="7" borderId="9" xfId="0" applyNumberFormat="1" applyFont="1" applyFill="1" applyBorder="1" applyAlignment="1">
      <alignment vertical="center"/>
    </xf>
    <xf numFmtId="169" fontId="17" fillId="7" borderId="10" xfId="0" applyNumberFormat="1" applyFont="1" applyFill="1" applyBorder="1" applyAlignment="1">
      <alignment vertical="center"/>
    </xf>
    <xf numFmtId="9" fontId="17" fillId="7" borderId="1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41" fontId="17" fillId="7" borderId="9" xfId="8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/>
    <xf numFmtId="0" fontId="6" fillId="5" borderId="0" xfId="2" applyFont="1" applyFill="1" applyBorder="1" applyAlignment="1">
      <alignment horizontal="center" vertical="center"/>
    </xf>
    <xf numFmtId="0" fontId="3" fillId="5" borderId="1" xfId="2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/>
    <xf numFmtId="3" fontId="21" fillId="3" borderId="1" xfId="6" applyNumberFormat="1" applyFont="1" applyFill="1" applyBorder="1" applyAlignment="1">
      <alignment horizontal="center"/>
    </xf>
    <xf numFmtId="3" fontId="21" fillId="3" borderId="1" xfId="5" applyNumberFormat="1" applyFont="1" applyFill="1" applyBorder="1" applyAlignment="1">
      <alignment horizontal="center"/>
    </xf>
    <xf numFmtId="3" fontId="21" fillId="0" borderId="2" xfId="5" applyNumberFormat="1" applyFont="1" applyFill="1" applyBorder="1" applyAlignment="1">
      <alignment horizontal="center"/>
    </xf>
    <xf numFmtId="3" fontId="21" fillId="0" borderId="2" xfId="6" applyNumberFormat="1" applyFont="1" applyFill="1" applyBorder="1" applyAlignment="1">
      <alignment horizontal="center"/>
    </xf>
    <xf numFmtId="3" fontId="21" fillId="0" borderId="2" xfId="7" applyNumberFormat="1" applyFont="1" applyFill="1" applyBorder="1" applyAlignment="1">
      <alignment horizontal="center"/>
    </xf>
  </cellXfs>
  <cellStyles count="9">
    <cellStyle name="Millares" xfId="1" builtinId="3"/>
    <cellStyle name="Millares [0]" xfId="8" builtinId="6"/>
    <cellStyle name="Millares 2" xfId="7"/>
    <cellStyle name="Millares 4" xfId="4"/>
    <cellStyle name="Millares 6" xfId="5"/>
    <cellStyle name="Normal" xfId="0" builtinId="0"/>
    <cellStyle name="Normal 2 3" xfId="6"/>
    <cellStyle name="Normal 4" xfId="2"/>
    <cellStyle name="Normal 6" xfId="3"/>
  </cellStyles>
  <dxfs count="0"/>
  <tableStyles count="0" defaultTableStyle="TableStyleMedium2" defaultPivotStyle="PivotStyleLight16"/>
  <colors>
    <mruColors>
      <color rgb="FF9BBB59"/>
      <color rgb="FF31869B"/>
      <color rgb="FF948A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47625</xdr:colOff>
      <xdr:row>5</xdr:row>
      <xdr:rowOff>127334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008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H101"/>
  <sheetViews>
    <sheetView showGridLines="0" tabSelected="1" zoomScale="98" zoomScaleNormal="98" workbookViewId="0">
      <selection sqref="A1:G101"/>
    </sheetView>
  </sheetViews>
  <sheetFormatPr baseColWidth="10" defaultColWidth="11.42578125" defaultRowHeight="16.5" x14ac:dyDescent="0.3"/>
  <cols>
    <col min="1" max="1" width="5.28515625" style="5" customWidth="1"/>
    <col min="2" max="2" width="26.42578125" style="5" customWidth="1"/>
    <col min="3" max="3" width="14.140625" style="5" customWidth="1"/>
    <col min="4" max="4" width="10" style="5" customWidth="1"/>
    <col min="5" max="5" width="16.7109375" style="5" customWidth="1"/>
    <col min="6" max="6" width="15.28515625" style="5" customWidth="1"/>
    <col min="7" max="7" width="15.7109375" style="5" customWidth="1"/>
    <col min="8" max="16384" width="11.42578125" style="5"/>
  </cols>
  <sheetData>
    <row r="8" spans="2:7" ht="15" customHeight="1" x14ac:dyDescent="0.3">
      <c r="B8" s="1" t="s">
        <v>0</v>
      </c>
      <c r="C8" s="2" t="s">
        <v>1</v>
      </c>
      <c r="D8" s="3"/>
      <c r="E8" s="111" t="s">
        <v>2</v>
      </c>
      <c r="F8" s="111"/>
      <c r="G8" s="4">
        <v>50000</v>
      </c>
    </row>
    <row r="9" spans="2:7" x14ac:dyDescent="0.3">
      <c r="B9" s="6" t="s">
        <v>3</v>
      </c>
      <c r="C9" s="7" t="s">
        <v>84</v>
      </c>
      <c r="D9" s="8"/>
      <c r="E9" s="112" t="s">
        <v>4</v>
      </c>
      <c r="F9" s="112"/>
      <c r="G9" s="9" t="s">
        <v>5</v>
      </c>
    </row>
    <row r="10" spans="2:7" x14ac:dyDescent="0.3">
      <c r="B10" s="10" t="s">
        <v>6</v>
      </c>
      <c r="C10" s="7" t="s">
        <v>7</v>
      </c>
      <c r="D10" s="8"/>
      <c r="E10" s="112" t="s">
        <v>8</v>
      </c>
      <c r="F10" s="112"/>
      <c r="G10" s="11">
        <v>650</v>
      </c>
    </row>
    <row r="11" spans="2:7" x14ac:dyDescent="0.3">
      <c r="B11" s="10" t="s">
        <v>9</v>
      </c>
      <c r="C11" s="7" t="s">
        <v>10</v>
      </c>
      <c r="D11" s="8"/>
      <c r="E11" s="12" t="s">
        <v>11</v>
      </c>
      <c r="F11" s="12"/>
      <c r="G11" s="11">
        <f>G8*G10</f>
        <v>32500000</v>
      </c>
    </row>
    <row r="12" spans="2:7" x14ac:dyDescent="0.3">
      <c r="B12" s="10" t="s">
        <v>12</v>
      </c>
      <c r="C12" s="7" t="s">
        <v>112</v>
      </c>
      <c r="D12" s="8"/>
      <c r="E12" s="112" t="s">
        <v>13</v>
      </c>
      <c r="F12" s="112"/>
      <c r="G12" s="7" t="s">
        <v>14</v>
      </c>
    </row>
    <row r="13" spans="2:7" ht="40.5" x14ac:dyDescent="0.3">
      <c r="B13" s="13" t="s">
        <v>15</v>
      </c>
      <c r="C13" s="14" t="s">
        <v>113</v>
      </c>
      <c r="D13" s="15"/>
      <c r="E13" s="113" t="s">
        <v>16</v>
      </c>
      <c r="F13" s="113"/>
      <c r="G13" s="16" t="s">
        <v>17</v>
      </c>
    </row>
    <row r="14" spans="2:7" ht="27" x14ac:dyDescent="0.3">
      <c r="B14" s="10" t="s">
        <v>18</v>
      </c>
      <c r="C14" s="17" t="s">
        <v>131</v>
      </c>
      <c r="D14" s="3"/>
      <c r="E14" s="114" t="s">
        <v>19</v>
      </c>
      <c r="F14" s="114"/>
      <c r="G14" s="14" t="s">
        <v>20</v>
      </c>
    </row>
    <row r="15" spans="2:7" x14ac:dyDescent="0.3">
      <c r="B15" s="18"/>
      <c r="C15" s="19"/>
      <c r="D15" s="3"/>
      <c r="E15" s="3"/>
      <c r="F15" s="3"/>
      <c r="G15" s="3"/>
    </row>
    <row r="16" spans="2:7" x14ac:dyDescent="0.3">
      <c r="B16" s="110" t="s">
        <v>21</v>
      </c>
      <c r="C16" s="110"/>
      <c r="D16" s="110"/>
      <c r="E16" s="110"/>
      <c r="F16" s="110"/>
      <c r="G16" s="110"/>
    </row>
    <row r="17" spans="2:8" x14ac:dyDescent="0.3">
      <c r="B17" s="20"/>
      <c r="C17" s="21"/>
      <c r="D17" s="21"/>
      <c r="E17" s="22"/>
      <c r="F17" s="23"/>
      <c r="G17" s="20"/>
    </row>
    <row r="18" spans="2:8" x14ac:dyDescent="0.3">
      <c r="B18" s="24" t="s">
        <v>22</v>
      </c>
      <c r="C18" s="20"/>
      <c r="D18" s="20"/>
      <c r="E18" s="25"/>
      <c r="F18" s="20"/>
      <c r="G18" s="20"/>
    </row>
    <row r="19" spans="2:8" x14ac:dyDescent="0.3">
      <c r="B19" s="26" t="s">
        <v>23</v>
      </c>
      <c r="C19" s="26" t="s">
        <v>24</v>
      </c>
      <c r="D19" s="26" t="s">
        <v>25</v>
      </c>
      <c r="E19" s="26" t="s">
        <v>26</v>
      </c>
      <c r="F19" s="26" t="s">
        <v>27</v>
      </c>
      <c r="G19" s="26" t="s">
        <v>28</v>
      </c>
    </row>
    <row r="20" spans="2:8" x14ac:dyDescent="0.3">
      <c r="B20" s="27" t="s">
        <v>29</v>
      </c>
      <c r="C20" s="28" t="s">
        <v>30</v>
      </c>
      <c r="D20" s="29">
        <v>1</v>
      </c>
      <c r="E20" s="30" t="s">
        <v>31</v>
      </c>
      <c r="F20" s="31">
        <v>25000</v>
      </c>
      <c r="G20" s="32">
        <f>F20*D20</f>
        <v>25000</v>
      </c>
    </row>
    <row r="21" spans="2:8" ht="23.25" customHeight="1" x14ac:dyDescent="0.3">
      <c r="B21" s="33" t="s">
        <v>32</v>
      </c>
      <c r="C21" s="28" t="s">
        <v>30</v>
      </c>
      <c r="D21" s="34">
        <v>35</v>
      </c>
      <c r="E21" s="35" t="s">
        <v>33</v>
      </c>
      <c r="F21" s="31">
        <v>25000</v>
      </c>
      <c r="G21" s="32">
        <f t="shared" ref="G21:G29" si="0">F21*D21</f>
        <v>875000</v>
      </c>
    </row>
    <row r="22" spans="2:8" x14ac:dyDescent="0.3">
      <c r="B22" s="27" t="s">
        <v>34</v>
      </c>
      <c r="C22" s="28" t="s">
        <v>30</v>
      </c>
      <c r="D22" s="34">
        <v>10</v>
      </c>
      <c r="E22" s="35" t="s">
        <v>35</v>
      </c>
      <c r="F22" s="31">
        <v>25000</v>
      </c>
      <c r="G22" s="32">
        <f t="shared" si="0"/>
        <v>250000</v>
      </c>
    </row>
    <row r="23" spans="2:8" x14ac:dyDescent="0.3">
      <c r="B23" s="27" t="s">
        <v>36</v>
      </c>
      <c r="C23" s="28" t="s">
        <v>30</v>
      </c>
      <c r="D23" s="34">
        <v>33</v>
      </c>
      <c r="E23" s="35" t="s">
        <v>35</v>
      </c>
      <c r="F23" s="31">
        <v>25000</v>
      </c>
      <c r="G23" s="32">
        <f t="shared" si="0"/>
        <v>825000</v>
      </c>
    </row>
    <row r="24" spans="2:8" x14ac:dyDescent="0.3">
      <c r="B24" s="27" t="s">
        <v>37</v>
      </c>
      <c r="C24" s="28" t="s">
        <v>30</v>
      </c>
      <c r="D24" s="36">
        <v>6.6666999999999996</v>
      </c>
      <c r="E24" s="35" t="s">
        <v>38</v>
      </c>
      <c r="F24" s="31">
        <v>25000</v>
      </c>
      <c r="G24" s="32">
        <f t="shared" si="0"/>
        <v>166667.5</v>
      </c>
    </row>
    <row r="25" spans="2:8" x14ac:dyDescent="0.3">
      <c r="B25" s="37" t="s">
        <v>39</v>
      </c>
      <c r="C25" s="28" t="s">
        <v>30</v>
      </c>
      <c r="D25" s="38">
        <v>65</v>
      </c>
      <c r="E25" s="35" t="s">
        <v>40</v>
      </c>
      <c r="F25" s="31">
        <v>25000</v>
      </c>
      <c r="G25" s="32">
        <f t="shared" si="0"/>
        <v>1625000</v>
      </c>
    </row>
    <row r="26" spans="2:8" x14ac:dyDescent="0.3">
      <c r="B26" s="39" t="s">
        <v>85</v>
      </c>
      <c r="C26" s="40" t="s">
        <v>30</v>
      </c>
      <c r="D26" s="41">
        <v>12</v>
      </c>
      <c r="E26" s="42" t="s">
        <v>86</v>
      </c>
      <c r="F26" s="43">
        <v>25000</v>
      </c>
      <c r="G26" s="44">
        <f t="shared" si="0"/>
        <v>300000</v>
      </c>
    </row>
    <row r="27" spans="2:8" x14ac:dyDescent="0.3">
      <c r="B27" s="39" t="s">
        <v>87</v>
      </c>
      <c r="C27" s="40" t="s">
        <v>30</v>
      </c>
      <c r="D27" s="41">
        <v>15</v>
      </c>
      <c r="E27" s="42" t="s">
        <v>88</v>
      </c>
      <c r="F27" s="43">
        <v>25000</v>
      </c>
      <c r="G27" s="44">
        <f t="shared" si="0"/>
        <v>375000</v>
      </c>
    </row>
    <row r="28" spans="2:8" x14ac:dyDescent="0.3">
      <c r="B28" s="39" t="s">
        <v>89</v>
      </c>
      <c r="C28" s="40" t="s">
        <v>30</v>
      </c>
      <c r="D28" s="41">
        <v>25</v>
      </c>
      <c r="E28" s="42" t="s">
        <v>90</v>
      </c>
      <c r="F28" s="43">
        <v>25000</v>
      </c>
      <c r="G28" s="44">
        <f t="shared" si="0"/>
        <v>625000</v>
      </c>
    </row>
    <row r="29" spans="2:8" x14ac:dyDescent="0.3">
      <c r="B29" s="27" t="s">
        <v>41</v>
      </c>
      <c r="C29" s="45" t="s">
        <v>30</v>
      </c>
      <c r="D29" s="46">
        <f>60*7</f>
        <v>420</v>
      </c>
      <c r="E29" s="30" t="s">
        <v>42</v>
      </c>
      <c r="F29" s="31">
        <v>25000</v>
      </c>
      <c r="G29" s="47">
        <f t="shared" si="0"/>
        <v>10500000</v>
      </c>
      <c r="H29" s="48"/>
    </row>
    <row r="30" spans="2:8" x14ac:dyDescent="0.3">
      <c r="B30" s="49" t="s">
        <v>43</v>
      </c>
      <c r="C30" s="50"/>
      <c r="D30" s="50"/>
      <c r="E30" s="50"/>
      <c r="F30" s="51"/>
      <c r="G30" s="51">
        <f>SUM(G20:G29)</f>
        <v>15566667.5</v>
      </c>
    </row>
    <row r="31" spans="2:8" x14ac:dyDescent="0.3">
      <c r="B31" s="20"/>
      <c r="C31" s="20"/>
      <c r="D31" s="20"/>
      <c r="E31" s="20"/>
      <c r="F31" s="52"/>
      <c r="G31" s="52"/>
    </row>
    <row r="32" spans="2:8" x14ac:dyDescent="0.3">
      <c r="B32" s="24" t="s">
        <v>44</v>
      </c>
      <c r="C32" s="3"/>
      <c r="D32" s="3"/>
      <c r="E32" s="3"/>
      <c r="F32" s="53"/>
      <c r="G32" s="53"/>
    </row>
    <row r="33" spans="2:7" x14ac:dyDescent="0.3">
      <c r="B33" s="26" t="s">
        <v>23</v>
      </c>
      <c r="C33" s="26" t="s">
        <v>24</v>
      </c>
      <c r="D33" s="26" t="s">
        <v>25</v>
      </c>
      <c r="E33" s="26" t="s">
        <v>26</v>
      </c>
      <c r="F33" s="54" t="s">
        <v>27</v>
      </c>
      <c r="G33" s="54" t="s">
        <v>28</v>
      </c>
    </row>
    <row r="34" spans="2:7" x14ac:dyDescent="0.3">
      <c r="B34" s="55"/>
      <c r="C34" s="28"/>
      <c r="D34" s="55"/>
      <c r="E34" s="55"/>
      <c r="F34" s="56"/>
      <c r="G34" s="56"/>
    </row>
    <row r="35" spans="2:7" x14ac:dyDescent="0.3">
      <c r="B35" s="49" t="s">
        <v>45</v>
      </c>
      <c r="C35" s="50"/>
      <c r="D35" s="50"/>
      <c r="E35" s="50"/>
      <c r="F35" s="51"/>
      <c r="G35" s="51"/>
    </row>
    <row r="36" spans="2:7" x14ac:dyDescent="0.3">
      <c r="B36" s="3"/>
      <c r="C36" s="3"/>
      <c r="D36" s="3"/>
      <c r="E36" s="3"/>
      <c r="F36" s="53"/>
      <c r="G36" s="53"/>
    </row>
    <row r="37" spans="2:7" x14ac:dyDescent="0.3">
      <c r="B37" s="24" t="s">
        <v>46</v>
      </c>
      <c r="C37" s="3"/>
      <c r="D37" s="3"/>
      <c r="E37" s="3"/>
      <c r="F37" s="53"/>
      <c r="G37" s="53"/>
    </row>
    <row r="38" spans="2:7" x14ac:dyDescent="0.3">
      <c r="B38" s="26" t="s">
        <v>23</v>
      </c>
      <c r="C38" s="26" t="s">
        <v>24</v>
      </c>
      <c r="D38" s="26" t="s">
        <v>25</v>
      </c>
      <c r="E38" s="26" t="s">
        <v>26</v>
      </c>
      <c r="F38" s="54" t="s">
        <v>27</v>
      </c>
      <c r="G38" s="54" t="s">
        <v>28</v>
      </c>
    </row>
    <row r="39" spans="2:7" x14ac:dyDescent="0.3">
      <c r="B39" s="27" t="s">
        <v>47</v>
      </c>
      <c r="C39" s="28" t="s">
        <v>48</v>
      </c>
      <c r="D39" s="29">
        <v>0.3</v>
      </c>
      <c r="E39" s="30" t="s">
        <v>31</v>
      </c>
      <c r="F39" s="57">
        <v>300000</v>
      </c>
      <c r="G39" s="32">
        <f>F39*D39</f>
        <v>90000</v>
      </c>
    </row>
    <row r="40" spans="2:7" x14ac:dyDescent="0.3">
      <c r="B40" s="27" t="s">
        <v>49</v>
      </c>
      <c r="C40" s="28" t="s">
        <v>48</v>
      </c>
      <c r="D40" s="29">
        <v>0.5</v>
      </c>
      <c r="E40" s="30" t="s">
        <v>31</v>
      </c>
      <c r="F40" s="57">
        <v>200000</v>
      </c>
      <c r="G40" s="32">
        <f>F40*D40</f>
        <v>100000</v>
      </c>
    </row>
    <row r="41" spans="2:7" x14ac:dyDescent="0.3">
      <c r="B41" s="27" t="s">
        <v>50</v>
      </c>
      <c r="C41" s="28" t="s">
        <v>48</v>
      </c>
      <c r="D41" s="29">
        <v>0.3</v>
      </c>
      <c r="E41" s="30" t="s">
        <v>31</v>
      </c>
      <c r="F41" s="57">
        <v>200000</v>
      </c>
      <c r="G41" s="32">
        <f>F41*D41</f>
        <v>60000</v>
      </c>
    </row>
    <row r="42" spans="2:7" ht="27.75" x14ac:dyDescent="0.3">
      <c r="B42" s="58" t="s">
        <v>51</v>
      </c>
      <c r="C42" s="28" t="s">
        <v>48</v>
      </c>
      <c r="D42" s="29">
        <v>1.5</v>
      </c>
      <c r="E42" s="30" t="s">
        <v>33</v>
      </c>
      <c r="F42" s="31">
        <v>200000</v>
      </c>
      <c r="G42" s="32">
        <f>F42*D42</f>
        <v>300000</v>
      </c>
    </row>
    <row r="43" spans="2:7" x14ac:dyDescent="0.3">
      <c r="B43" s="49" t="s">
        <v>52</v>
      </c>
      <c r="C43" s="50"/>
      <c r="D43" s="50"/>
      <c r="E43" s="50"/>
      <c r="F43" s="51"/>
      <c r="G43" s="51">
        <f>SUM(G39:G42)</f>
        <v>550000</v>
      </c>
    </row>
    <row r="44" spans="2:7" x14ac:dyDescent="0.3">
      <c r="B44" s="3"/>
      <c r="C44" s="3"/>
      <c r="D44" s="3"/>
      <c r="E44" s="3"/>
      <c r="F44" s="53"/>
      <c r="G44" s="53"/>
    </row>
    <row r="45" spans="2:7" x14ac:dyDescent="0.3">
      <c r="B45" s="24" t="s">
        <v>53</v>
      </c>
      <c r="C45" s="3"/>
      <c r="D45" s="3"/>
      <c r="E45" s="3"/>
      <c r="F45" s="53"/>
      <c r="G45" s="53"/>
    </row>
    <row r="46" spans="2:7" x14ac:dyDescent="0.3">
      <c r="B46" s="26" t="s">
        <v>54</v>
      </c>
      <c r="C46" s="26" t="s">
        <v>24</v>
      </c>
      <c r="D46" s="26" t="s">
        <v>55</v>
      </c>
      <c r="E46" s="26" t="s">
        <v>26</v>
      </c>
      <c r="F46" s="54" t="s">
        <v>27</v>
      </c>
      <c r="G46" s="54" t="s">
        <v>28</v>
      </c>
    </row>
    <row r="47" spans="2:7" x14ac:dyDescent="0.3">
      <c r="B47" s="59" t="s">
        <v>56</v>
      </c>
      <c r="C47" s="60"/>
      <c r="D47" s="60"/>
      <c r="E47" s="60"/>
      <c r="F47" s="61"/>
      <c r="G47" s="61"/>
    </row>
    <row r="48" spans="2:7" x14ac:dyDescent="0.3">
      <c r="B48" s="62" t="s">
        <v>57</v>
      </c>
      <c r="C48" s="63" t="s">
        <v>58</v>
      </c>
      <c r="D48" s="64">
        <v>60000</v>
      </c>
      <c r="E48" s="65" t="s">
        <v>38</v>
      </c>
      <c r="F48" s="115">
        <v>115</v>
      </c>
      <c r="G48" s="67">
        <f>F48*D48</f>
        <v>6900000</v>
      </c>
    </row>
    <row r="49" spans="2:7" x14ac:dyDescent="0.3">
      <c r="B49" s="68" t="s">
        <v>59</v>
      </c>
      <c r="C49" s="63"/>
      <c r="D49" s="69"/>
      <c r="E49" s="65"/>
      <c r="F49" s="115"/>
      <c r="G49" s="67"/>
    </row>
    <row r="50" spans="2:7" x14ac:dyDescent="0.3">
      <c r="B50" s="62" t="s">
        <v>60</v>
      </c>
      <c r="C50" s="63" t="s">
        <v>61</v>
      </c>
      <c r="D50" s="70">
        <v>350</v>
      </c>
      <c r="E50" s="65" t="s">
        <v>31</v>
      </c>
      <c r="F50" s="116">
        <f>1450*1.19</f>
        <v>1725.5</v>
      </c>
      <c r="G50" s="67">
        <f t="shared" ref="G50" si="1">F50*D50</f>
        <v>603925</v>
      </c>
    </row>
    <row r="51" spans="2:7" x14ac:dyDescent="0.3">
      <c r="B51" s="62" t="s">
        <v>62</v>
      </c>
      <c r="C51" s="63" t="s">
        <v>61</v>
      </c>
      <c r="D51" s="70">
        <v>200</v>
      </c>
      <c r="E51" s="65" t="s">
        <v>31</v>
      </c>
      <c r="F51" s="116">
        <v>1660</v>
      </c>
      <c r="G51" s="67">
        <f>F51*D51</f>
        <v>332000</v>
      </c>
    </row>
    <row r="52" spans="2:7" x14ac:dyDescent="0.3">
      <c r="B52" s="72" t="s">
        <v>91</v>
      </c>
      <c r="C52" s="73"/>
      <c r="D52" s="74"/>
      <c r="E52" s="42"/>
      <c r="F52" s="117"/>
      <c r="G52" s="44"/>
    </row>
    <row r="53" spans="2:7" x14ac:dyDescent="0.3">
      <c r="B53" s="75" t="s">
        <v>92</v>
      </c>
      <c r="C53" s="73" t="s">
        <v>93</v>
      </c>
      <c r="D53" s="74">
        <v>0.5</v>
      </c>
      <c r="E53" s="42" t="s">
        <v>38</v>
      </c>
      <c r="F53" s="117">
        <v>81200</v>
      </c>
      <c r="G53" s="44">
        <f>F53*D53</f>
        <v>40600</v>
      </c>
    </row>
    <row r="54" spans="2:7" x14ac:dyDescent="0.3">
      <c r="B54" s="75" t="s">
        <v>94</v>
      </c>
      <c r="C54" s="73" t="s">
        <v>61</v>
      </c>
      <c r="D54" s="74">
        <v>14</v>
      </c>
      <c r="E54" s="42" t="s">
        <v>95</v>
      </c>
      <c r="F54" s="117">
        <f>32870/25</f>
        <v>1314.8</v>
      </c>
      <c r="G54" s="44">
        <f t="shared" ref="G54:G63" si="2">F54*D54</f>
        <v>18407.2</v>
      </c>
    </row>
    <row r="55" spans="2:7" x14ac:dyDescent="0.3">
      <c r="B55" s="75" t="s">
        <v>96</v>
      </c>
      <c r="C55" s="73" t="s">
        <v>61</v>
      </c>
      <c r="D55" s="74">
        <v>3</v>
      </c>
      <c r="E55" s="42" t="s">
        <v>97</v>
      </c>
      <c r="F55" s="117">
        <f>47500*1.19</f>
        <v>56525</v>
      </c>
      <c r="G55" s="44">
        <f>F55*D55</f>
        <v>169575</v>
      </c>
    </row>
    <row r="56" spans="2:7" x14ac:dyDescent="0.3">
      <c r="B56" s="75" t="s">
        <v>98</v>
      </c>
      <c r="C56" s="73" t="s">
        <v>93</v>
      </c>
      <c r="D56" s="74">
        <v>1.5</v>
      </c>
      <c r="E56" s="42" t="s">
        <v>99</v>
      </c>
      <c r="F56" s="117">
        <v>116240</v>
      </c>
      <c r="G56" s="44">
        <f>F56*D56</f>
        <v>174360</v>
      </c>
    </row>
    <row r="57" spans="2:7" x14ac:dyDescent="0.3">
      <c r="B57" s="72" t="s">
        <v>100</v>
      </c>
      <c r="C57" s="73"/>
      <c r="D57" s="74"/>
      <c r="E57" s="42"/>
      <c r="F57" s="117"/>
      <c r="G57" s="44"/>
    </row>
    <row r="58" spans="2:7" x14ac:dyDescent="0.3">
      <c r="B58" s="75" t="s">
        <v>101</v>
      </c>
      <c r="C58" s="73" t="s">
        <v>93</v>
      </c>
      <c r="D58" s="74">
        <v>0.5</v>
      </c>
      <c r="E58" s="76" t="s">
        <v>102</v>
      </c>
      <c r="F58" s="118">
        <v>112300</v>
      </c>
      <c r="G58" s="44">
        <f>F58*D58</f>
        <v>56150</v>
      </c>
    </row>
    <row r="59" spans="2:7" x14ac:dyDescent="0.3">
      <c r="B59" s="75" t="s">
        <v>103</v>
      </c>
      <c r="C59" s="73" t="s">
        <v>61</v>
      </c>
      <c r="D59" s="74">
        <v>0.1</v>
      </c>
      <c r="E59" s="76" t="s">
        <v>104</v>
      </c>
      <c r="F59" s="117">
        <f>19920*4</f>
        <v>79680</v>
      </c>
      <c r="G59" s="44">
        <f>F59*D59</f>
        <v>7968</v>
      </c>
    </row>
    <row r="60" spans="2:7" x14ac:dyDescent="0.3">
      <c r="B60" s="75" t="s">
        <v>105</v>
      </c>
      <c r="C60" s="73" t="s">
        <v>93</v>
      </c>
      <c r="D60" s="74">
        <v>2</v>
      </c>
      <c r="E60" s="76" t="s">
        <v>106</v>
      </c>
      <c r="F60" s="119">
        <v>25810</v>
      </c>
      <c r="G60" s="44">
        <f>F60*D60</f>
        <v>51620</v>
      </c>
    </row>
    <row r="61" spans="2:7" x14ac:dyDescent="0.3">
      <c r="B61" s="75" t="s">
        <v>107</v>
      </c>
      <c r="C61" s="73" t="s">
        <v>93</v>
      </c>
      <c r="D61" s="74">
        <v>0.15</v>
      </c>
      <c r="E61" s="76" t="s">
        <v>108</v>
      </c>
      <c r="F61" s="117">
        <v>434350</v>
      </c>
      <c r="G61" s="44">
        <f>F61*D61</f>
        <v>65152.5</v>
      </c>
    </row>
    <row r="62" spans="2:7" x14ac:dyDescent="0.3">
      <c r="B62" s="72" t="s">
        <v>64</v>
      </c>
      <c r="C62" s="73"/>
      <c r="D62" s="74"/>
      <c r="E62" s="42"/>
      <c r="F62" s="117"/>
      <c r="G62" s="44"/>
    </row>
    <row r="63" spans="2:7" x14ac:dyDescent="0.3">
      <c r="B63" s="75" t="s">
        <v>109</v>
      </c>
      <c r="C63" s="73" t="s">
        <v>110</v>
      </c>
      <c r="D63" s="74">
        <v>1744</v>
      </c>
      <c r="E63" s="42" t="s">
        <v>111</v>
      </c>
      <c r="F63" s="117">
        <v>300</v>
      </c>
      <c r="G63" s="44">
        <f t="shared" si="2"/>
        <v>523200</v>
      </c>
    </row>
    <row r="64" spans="2:7" x14ac:dyDescent="0.3">
      <c r="B64" s="49" t="s">
        <v>63</v>
      </c>
      <c r="C64" s="50"/>
      <c r="D64" s="50"/>
      <c r="E64" s="50"/>
      <c r="F64" s="51"/>
      <c r="G64" s="51">
        <f>SUM(G48:G63)</f>
        <v>8942957.6999999993</v>
      </c>
    </row>
    <row r="65" spans="2:7" x14ac:dyDescent="0.3">
      <c r="B65" s="8"/>
      <c r="C65" s="3"/>
      <c r="D65" s="3"/>
      <c r="E65" s="3"/>
      <c r="F65" s="53"/>
      <c r="G65" s="77"/>
    </row>
    <row r="66" spans="2:7" x14ac:dyDescent="0.3">
      <c r="B66" s="24" t="s">
        <v>64</v>
      </c>
      <c r="C66" s="3"/>
      <c r="D66" s="3"/>
      <c r="E66" s="3"/>
      <c r="F66" s="53"/>
      <c r="G66" s="53"/>
    </row>
    <row r="67" spans="2:7" x14ac:dyDescent="0.3">
      <c r="B67" s="26" t="s">
        <v>54</v>
      </c>
      <c r="C67" s="26" t="s">
        <v>24</v>
      </c>
      <c r="D67" s="26" t="s">
        <v>25</v>
      </c>
      <c r="E67" s="26" t="s">
        <v>26</v>
      </c>
      <c r="F67" s="54" t="s">
        <v>27</v>
      </c>
      <c r="G67" s="54" t="s">
        <v>28</v>
      </c>
    </row>
    <row r="68" spans="2:7" x14ac:dyDescent="0.3">
      <c r="B68" s="62" t="s">
        <v>65</v>
      </c>
      <c r="C68" s="63" t="s">
        <v>127</v>
      </c>
      <c r="D68" s="64">
        <v>8300</v>
      </c>
      <c r="E68" s="65" t="s">
        <v>35</v>
      </c>
      <c r="F68" s="71">
        <v>90</v>
      </c>
      <c r="G68" s="67">
        <f>F68*D68</f>
        <v>747000</v>
      </c>
    </row>
    <row r="69" spans="2:7" x14ac:dyDescent="0.3">
      <c r="B69" s="62" t="s">
        <v>66</v>
      </c>
      <c r="C69" s="63" t="s">
        <v>67</v>
      </c>
      <c r="D69" s="70">
        <v>5</v>
      </c>
      <c r="E69" s="65" t="s">
        <v>35</v>
      </c>
      <c r="F69" s="66">
        <v>150000</v>
      </c>
      <c r="G69" s="67">
        <f>F69*D69</f>
        <v>750000</v>
      </c>
    </row>
    <row r="70" spans="2:7" x14ac:dyDescent="0.3">
      <c r="B70" s="62" t="s">
        <v>68</v>
      </c>
      <c r="C70" s="63" t="s">
        <v>69</v>
      </c>
      <c r="D70" s="64">
        <v>1000</v>
      </c>
      <c r="E70" s="78" t="s">
        <v>70</v>
      </c>
      <c r="F70" s="66">
        <v>300</v>
      </c>
      <c r="G70" s="67">
        <f>F70*D70</f>
        <v>300000</v>
      </c>
    </row>
    <row r="71" spans="2:7" x14ac:dyDescent="0.3">
      <c r="B71" s="49" t="s">
        <v>71</v>
      </c>
      <c r="C71" s="50"/>
      <c r="D71" s="50"/>
      <c r="E71" s="50"/>
      <c r="F71" s="51"/>
      <c r="G71" s="51">
        <f>SUM(G68:G70)</f>
        <v>1797000</v>
      </c>
    </row>
    <row r="72" spans="2:7" x14ac:dyDescent="0.3">
      <c r="B72" s="8"/>
      <c r="C72" s="3"/>
      <c r="D72" s="3"/>
      <c r="E72" s="3"/>
      <c r="F72" s="53"/>
      <c r="G72" s="79"/>
    </row>
    <row r="73" spans="2:7" x14ac:dyDescent="0.3">
      <c r="B73" s="80" t="s">
        <v>72</v>
      </c>
      <c r="C73" s="80"/>
      <c r="D73" s="81"/>
      <c r="E73" s="81"/>
      <c r="F73" s="82"/>
      <c r="G73" s="83">
        <f>G30+G43+G64+G71</f>
        <v>26856625.199999999</v>
      </c>
    </row>
    <row r="74" spans="2:7" x14ac:dyDescent="0.3">
      <c r="B74" s="84" t="s">
        <v>73</v>
      </c>
      <c r="C74" s="84"/>
      <c r="D74" s="85"/>
      <c r="E74" s="85"/>
      <c r="F74" s="86"/>
      <c r="G74" s="87">
        <f>G73*0.05</f>
        <v>1342831.26</v>
      </c>
    </row>
    <row r="75" spans="2:7" x14ac:dyDescent="0.3">
      <c r="B75" s="80" t="s">
        <v>74</v>
      </c>
      <c r="C75" s="80"/>
      <c r="D75" s="81"/>
      <c r="E75" s="81"/>
      <c r="F75" s="82"/>
      <c r="G75" s="83">
        <f>+G73+G74</f>
        <v>28199456.460000001</v>
      </c>
    </row>
    <row r="76" spans="2:7" x14ac:dyDescent="0.3">
      <c r="B76" s="84" t="s">
        <v>75</v>
      </c>
      <c r="C76" s="84"/>
      <c r="D76" s="85"/>
      <c r="E76" s="85"/>
      <c r="F76" s="86"/>
      <c r="G76" s="87">
        <f>G11</f>
        <v>32500000</v>
      </c>
    </row>
    <row r="77" spans="2:7" x14ac:dyDescent="0.3">
      <c r="B77" s="80" t="s">
        <v>76</v>
      </c>
      <c r="C77" s="80"/>
      <c r="D77" s="81"/>
      <c r="E77" s="81"/>
      <c r="F77" s="82"/>
      <c r="G77" s="83">
        <f>G76-G75</f>
        <v>4300543.5399999991</v>
      </c>
    </row>
    <row r="78" spans="2:7" x14ac:dyDescent="0.3">
      <c r="B78" s="88" t="s">
        <v>77</v>
      </c>
      <c r="C78" s="20"/>
      <c r="D78" s="20"/>
      <c r="E78" s="20"/>
      <c r="F78" s="20"/>
      <c r="G78" s="20"/>
    </row>
    <row r="79" spans="2:7" x14ac:dyDescent="0.3">
      <c r="B79" s="88" t="s">
        <v>114</v>
      </c>
      <c r="C79" s="20"/>
      <c r="D79" s="20"/>
      <c r="E79" s="20"/>
      <c r="F79" s="20"/>
      <c r="G79" s="20"/>
    </row>
    <row r="80" spans="2:7" x14ac:dyDescent="0.3">
      <c r="B80" s="89" t="s">
        <v>78</v>
      </c>
      <c r="C80" s="20"/>
      <c r="D80" s="20"/>
      <c r="E80" s="20"/>
      <c r="F80" s="20"/>
      <c r="G80" s="20"/>
    </row>
    <row r="81" spans="2:7" x14ac:dyDescent="0.3">
      <c r="B81" s="89" t="s">
        <v>79</v>
      </c>
      <c r="C81" s="20"/>
      <c r="D81" s="20"/>
      <c r="E81" s="20"/>
      <c r="F81" s="20"/>
      <c r="G81" s="20"/>
    </row>
    <row r="82" spans="2:7" x14ac:dyDescent="0.3">
      <c r="B82" s="89" t="s">
        <v>80</v>
      </c>
      <c r="C82" s="20"/>
      <c r="D82" s="20"/>
      <c r="E82" s="20"/>
      <c r="F82" s="20"/>
      <c r="G82" s="20"/>
    </row>
    <row r="83" spans="2:7" x14ac:dyDescent="0.3">
      <c r="B83" s="89" t="s">
        <v>81</v>
      </c>
      <c r="C83" s="20"/>
      <c r="D83" s="20"/>
      <c r="E83" s="20"/>
      <c r="F83" s="20"/>
      <c r="G83" s="20"/>
    </row>
    <row r="84" spans="2:7" x14ac:dyDescent="0.3">
      <c r="B84" s="89" t="s">
        <v>82</v>
      </c>
      <c r="C84" s="20"/>
      <c r="D84" s="20"/>
      <c r="E84" s="20"/>
      <c r="F84" s="20"/>
      <c r="G84" s="20"/>
    </row>
    <row r="85" spans="2:7" x14ac:dyDescent="0.3">
      <c r="B85" s="89" t="s">
        <v>83</v>
      </c>
      <c r="C85" s="20"/>
      <c r="D85" s="20"/>
      <c r="E85" s="20"/>
      <c r="F85" s="20"/>
      <c r="G85" s="20"/>
    </row>
    <row r="87" spans="2:7" ht="17.25" thickBot="1" x14ac:dyDescent="0.35">
      <c r="B87" s="90" t="s">
        <v>115</v>
      </c>
      <c r="C87" s="90"/>
      <c r="D87" s="90"/>
      <c r="E87" s="91"/>
    </row>
    <row r="88" spans="2:7" x14ac:dyDescent="0.3">
      <c r="B88" s="92" t="s">
        <v>116</v>
      </c>
      <c r="C88" s="93" t="s">
        <v>117</v>
      </c>
      <c r="D88" s="94" t="s">
        <v>118</v>
      </c>
      <c r="E88" s="91"/>
    </row>
    <row r="89" spans="2:7" x14ac:dyDescent="0.3">
      <c r="B89" s="95" t="s">
        <v>119</v>
      </c>
      <c r="C89" s="96">
        <f>+G30</f>
        <v>15566667.5</v>
      </c>
      <c r="D89" s="97">
        <f>(C89/C95)</f>
        <v>0.55202012570989811</v>
      </c>
      <c r="E89" s="91"/>
    </row>
    <row r="90" spans="2:7" x14ac:dyDescent="0.3">
      <c r="B90" s="95" t="s">
        <v>120</v>
      </c>
      <c r="C90" s="96">
        <f>+G35</f>
        <v>0</v>
      </c>
      <c r="D90" s="97">
        <v>0</v>
      </c>
      <c r="E90" s="91"/>
    </row>
    <row r="91" spans="2:7" x14ac:dyDescent="0.3">
      <c r="B91" s="95" t="s">
        <v>121</v>
      </c>
      <c r="C91" s="96">
        <f>+G43</f>
        <v>550000</v>
      </c>
      <c r="D91" s="97">
        <f>(C91/C95)</f>
        <v>1.9503922027013423E-2</v>
      </c>
      <c r="E91" s="91"/>
    </row>
    <row r="92" spans="2:7" x14ac:dyDescent="0.3">
      <c r="B92" s="95" t="s">
        <v>122</v>
      </c>
      <c r="C92" s="96">
        <f>+G64</f>
        <v>8942957.6999999993</v>
      </c>
      <c r="D92" s="97">
        <f>(C92/C95)</f>
        <v>0.31713227213032597</v>
      </c>
      <c r="E92" s="91"/>
    </row>
    <row r="93" spans="2:7" x14ac:dyDescent="0.3">
      <c r="B93" s="95" t="s">
        <v>123</v>
      </c>
      <c r="C93" s="98">
        <f>+G71</f>
        <v>1797000</v>
      </c>
      <c r="D93" s="97">
        <f>(C93/C95)</f>
        <v>6.3724632513714768E-2</v>
      </c>
      <c r="E93" s="99"/>
    </row>
    <row r="94" spans="2:7" x14ac:dyDescent="0.3">
      <c r="B94" s="95" t="s">
        <v>124</v>
      </c>
      <c r="C94" s="98">
        <f>+G74</f>
        <v>1342831.26</v>
      </c>
      <c r="D94" s="97">
        <f>(C94/C95)</f>
        <v>4.7619047619047616E-2</v>
      </c>
      <c r="E94" s="99"/>
    </row>
    <row r="95" spans="2:7" ht="17.25" thickBot="1" x14ac:dyDescent="0.35">
      <c r="B95" s="100" t="s">
        <v>125</v>
      </c>
      <c r="C95" s="101">
        <f>SUM(C89:C94)</f>
        <v>28199456.460000001</v>
      </c>
      <c r="D95" s="102">
        <f>SUM(D89:D94)</f>
        <v>0.99999999999999978</v>
      </c>
      <c r="E95" s="99"/>
    </row>
    <row r="96" spans="2:7" x14ac:dyDescent="0.3">
      <c r="B96" s="103"/>
      <c r="C96" s="99"/>
      <c r="D96" s="99"/>
      <c r="E96" s="99"/>
    </row>
    <row r="97" spans="2:5" x14ac:dyDescent="0.3">
      <c r="B97" s="104"/>
      <c r="C97" s="105"/>
      <c r="D97" s="105"/>
      <c r="E97" s="105"/>
    </row>
    <row r="98" spans="2:5" x14ac:dyDescent="0.3">
      <c r="B98" s="106" t="s">
        <v>130</v>
      </c>
      <c r="C98" s="90"/>
      <c r="D98" s="90"/>
      <c r="E98" s="90"/>
    </row>
    <row r="99" spans="2:5" ht="17.25" thickBot="1" x14ac:dyDescent="0.35">
      <c r="B99" s="100" t="s">
        <v>128</v>
      </c>
      <c r="C99" s="107">
        <v>45000</v>
      </c>
      <c r="D99" s="107">
        <v>50000</v>
      </c>
      <c r="E99" s="107">
        <v>55000</v>
      </c>
    </row>
    <row r="100" spans="2:5" ht="17.25" thickBot="1" x14ac:dyDescent="0.35">
      <c r="B100" s="100" t="s">
        <v>129</v>
      </c>
      <c r="C100" s="107">
        <f>+$G$75/C99</f>
        <v>626.65458799999999</v>
      </c>
      <c r="D100" s="107">
        <f t="shared" ref="D100:E100" si="3">+$G$75/D99</f>
        <v>563.98912919999998</v>
      </c>
      <c r="E100" s="107">
        <f t="shared" si="3"/>
        <v>512.71739018181825</v>
      </c>
    </row>
    <row r="101" spans="2:5" x14ac:dyDescent="0.3">
      <c r="B101" s="108" t="s">
        <v>126</v>
      </c>
      <c r="C101" s="109"/>
      <c r="D101" s="109"/>
      <c r="E101" s="109"/>
    </row>
  </sheetData>
  <mergeCells count="7">
    <mergeCell ref="B16:G16"/>
    <mergeCell ref="E8:F8"/>
    <mergeCell ref="E9:F9"/>
    <mergeCell ref="E10:F10"/>
    <mergeCell ref="E12:F12"/>
    <mergeCell ref="E13:F13"/>
    <mergeCell ref="E14:F14"/>
  </mergeCells>
  <pageMargins left="0.70866141732283472" right="0.15748031496062992" top="0.74803149606299213" bottom="0.74803149606299213" header="0.31496062992125984" footer="0.31496062992125984"/>
  <pageSetup paperSize="14" scale="93" fitToHeight="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FRUTILLA ESTABLECIMIENTO</vt:lpstr>
      <vt:lpstr>'FRUTILLA ESTABLECIMIENTO'!Área_de_impresión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Marambio Quiroga Luis Felipe</dc:creator>
  <cp:lastModifiedBy>Perez Reyes Nora del Carmen</cp:lastModifiedBy>
  <cp:lastPrinted>2022-06-20T22:29:18Z</cp:lastPrinted>
  <dcterms:created xsi:type="dcterms:W3CDTF">2020-01-27T19:44:35Z</dcterms:created>
  <dcterms:modified xsi:type="dcterms:W3CDTF">2022-06-20T22:35:39Z</dcterms:modified>
</cp:coreProperties>
</file>