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"/>
    </mc:Choice>
  </mc:AlternateContent>
  <xr:revisionPtr revIDLastSave="0" documentId="8_{8BCA66AC-EC01-4ED4-8988-A972DC3E08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l 22.06.22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4" l="1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44" i="14"/>
  <c r="G45" i="14" l="1"/>
  <c r="G51" i="14"/>
  <c r="G54" i="14"/>
  <c r="G55" i="14"/>
  <c r="G58" i="14"/>
  <c r="G62" i="14"/>
  <c r="G44" i="14"/>
  <c r="G69" i="14"/>
  <c r="G68" i="14"/>
  <c r="G70" i="14" s="1"/>
  <c r="C92" i="14" s="1"/>
  <c r="G63" i="14"/>
  <c r="G60" i="14"/>
  <c r="G57" i="14"/>
  <c r="G56" i="14"/>
  <c r="G53" i="14"/>
  <c r="G52" i="14"/>
  <c r="G48" i="14"/>
  <c r="G47" i="14"/>
  <c r="G46" i="14"/>
  <c r="G39" i="14"/>
  <c r="G38" i="14"/>
  <c r="G37" i="14"/>
  <c r="G36" i="14"/>
  <c r="G35" i="14"/>
  <c r="G34" i="14"/>
  <c r="G33" i="14"/>
  <c r="G28" i="14"/>
  <c r="G27" i="14"/>
  <c r="G26" i="14"/>
  <c r="G25" i="14"/>
  <c r="G24" i="14"/>
  <c r="G23" i="14"/>
  <c r="G22" i="14"/>
  <c r="G21" i="14"/>
  <c r="G20" i="14"/>
  <c r="H11" i="14"/>
  <c r="G11" i="14"/>
  <c r="G75" i="14" s="1"/>
  <c r="G29" i="14" l="1"/>
  <c r="G40" i="14"/>
  <c r="C90" i="14" s="1"/>
  <c r="G64" i="14"/>
  <c r="C91" i="14" s="1"/>
  <c r="C89" i="14"/>
  <c r="G72" i="14" l="1"/>
  <c r="G73" i="14" s="1"/>
  <c r="D99" i="14" l="1"/>
  <c r="E99" i="14"/>
  <c r="C93" i="14"/>
  <c r="G74" i="14"/>
  <c r="C94" i="14" l="1"/>
  <c r="D93" i="14" s="1"/>
  <c r="C99" i="14"/>
  <c r="G76" i="14"/>
  <c r="D90" i="14" l="1"/>
  <c r="D91" i="14"/>
  <c r="D92" i="14"/>
  <c r="D89" i="14"/>
  <c r="D94" i="14" l="1"/>
</calcChain>
</file>

<file path=xl/sharedStrings.xml><?xml version="1.0" encoding="utf-8"?>
<sst xmlns="http://schemas.openxmlformats.org/spreadsheetml/2006/main" count="193" uniqueCount="131">
  <si>
    <t>RUBRO o CULTIVO</t>
  </si>
  <si>
    <t>VARIEDAD</t>
  </si>
  <si>
    <t>NIVEL TECNOLOGICO</t>
  </si>
  <si>
    <t>REGION</t>
  </si>
  <si>
    <t>DESTINO PRODUCCION</t>
  </si>
  <si>
    <t>AREA</t>
  </si>
  <si>
    <t>FECHA DE COSECHA</t>
  </si>
  <si>
    <t>CONTINGENCIA</t>
  </si>
  <si>
    <t>FECHA PRECIO INSUMOS</t>
  </si>
  <si>
    <t>MANO DE OBRA</t>
  </si>
  <si>
    <t>Unidad</t>
  </si>
  <si>
    <t>Época</t>
  </si>
  <si>
    <t>INSUMOS</t>
  </si>
  <si>
    <t>TOTAL COSTOS DIRECTOS</t>
  </si>
  <si>
    <t>Insumos</t>
  </si>
  <si>
    <t xml:space="preserve"> Precio Unitario ($) </t>
  </si>
  <si>
    <t xml:space="preserve"> Sub Total ($) </t>
  </si>
  <si>
    <t>RESULTADO ECONOMICO</t>
  </si>
  <si>
    <t>N° Jornadas</t>
  </si>
  <si>
    <t>JH</t>
  </si>
  <si>
    <t>Labores</t>
  </si>
  <si>
    <t>FECHA ESTIMADA  PRECIO VENTA</t>
  </si>
  <si>
    <t>COMUNA/LOCALIDAD</t>
  </si>
  <si>
    <t>Costos directos  de Producción por hectárea (Incluye IVA)</t>
  </si>
  <si>
    <t>INGRESOS ESPERADOS</t>
  </si>
  <si>
    <t>Más Imprevistos (5%)</t>
  </si>
  <si>
    <t>TOTAL COSTOS</t>
  </si>
  <si>
    <t>Subtotal Insumos</t>
  </si>
  <si>
    <t>Subtotal Costo Maquinaria</t>
  </si>
  <si>
    <t>Subtotal Jornadas Hombre</t>
  </si>
  <si>
    <t>INGRESO ESPERADO, con IVA ($)</t>
  </si>
  <si>
    <t>VALPARAISO</t>
  </si>
  <si>
    <t>Lluvias en cosecha</t>
  </si>
  <si>
    <t>Riegos</t>
  </si>
  <si>
    <t xml:space="preserve">Aradura </t>
  </si>
  <si>
    <t>MEDIO</t>
  </si>
  <si>
    <t>PRECIO ESPERADO ($/Kg.)</t>
  </si>
  <si>
    <t>Plantación</t>
  </si>
  <si>
    <t>Frutillas</t>
  </si>
  <si>
    <t>Subsolador</t>
  </si>
  <si>
    <t>Rastraje</t>
  </si>
  <si>
    <t>Cintas de riego</t>
  </si>
  <si>
    <t>Global</t>
  </si>
  <si>
    <t>Ene - Abr</t>
  </si>
  <si>
    <t>Fertirriegos</t>
  </si>
  <si>
    <t>Control de malezas manual</t>
  </si>
  <si>
    <t>Pasar cultivador</t>
  </si>
  <si>
    <t>Feb - Mar</t>
  </si>
  <si>
    <t>Monterrey - Albion</t>
  </si>
  <si>
    <t xml:space="preserve">Aplicación de agroquimicos </t>
  </si>
  <si>
    <t>Acarreo de insumos e implementos de cosecha</t>
  </si>
  <si>
    <t>Colocar plástico</t>
  </si>
  <si>
    <t>Ene</t>
  </si>
  <si>
    <t xml:space="preserve">Ene - Feb </t>
  </si>
  <si>
    <t>Melgadura, camellones y abonadura</t>
  </si>
  <si>
    <t>Acequiadura</t>
  </si>
  <si>
    <t>Aplicación de pesticidas</t>
  </si>
  <si>
    <t>Acarreo de insumos</t>
  </si>
  <si>
    <t xml:space="preserve">Feb </t>
  </si>
  <si>
    <t>m</t>
  </si>
  <si>
    <t>Polietileno bicolor tratamiento UV</t>
  </si>
  <si>
    <t>Conectores</t>
  </si>
  <si>
    <t>Fitting</t>
  </si>
  <si>
    <t>Ultrasol de crecimiento</t>
  </si>
  <si>
    <t>Ultrasol multipropósito</t>
  </si>
  <si>
    <t>Ultrasol producción</t>
  </si>
  <si>
    <t>Nitrofoska foliar PS</t>
  </si>
  <si>
    <t>Rukan mix</t>
  </si>
  <si>
    <t>Frutaliv</t>
  </si>
  <si>
    <t>Äcido fosfórico</t>
  </si>
  <si>
    <t>Ago - Mar</t>
  </si>
  <si>
    <t>Sep - Mar</t>
  </si>
  <si>
    <t>Sep - Dic</t>
  </si>
  <si>
    <t>Feb - Abr</t>
  </si>
  <si>
    <t>Oct - Mar</t>
  </si>
  <si>
    <t>Sep - Oct</t>
  </si>
  <si>
    <t>Kg</t>
  </si>
  <si>
    <t>L</t>
  </si>
  <si>
    <t>Energía eléctrica riego</t>
  </si>
  <si>
    <t>RENDIMIENTO (Kg./Há.) Promedio</t>
  </si>
  <si>
    <t>Ferias y Mercados Stgo.</t>
  </si>
  <si>
    <t>Unid.</t>
  </si>
  <si>
    <t>Fertilizantes (Foliares y Fertiriego)</t>
  </si>
  <si>
    <t>Fitosanitarios (Foliares)</t>
  </si>
  <si>
    <t>Cosecha Actividad a Trato (cajas 5.5 Kg app)</t>
  </si>
  <si>
    <t>Todas</t>
  </si>
  <si>
    <t>Época (Mes)</t>
  </si>
  <si>
    <t>OTROS</t>
  </si>
  <si>
    <t>Item</t>
  </si>
  <si>
    <t>Subtotal Otros</t>
  </si>
  <si>
    <t>1. Precios de insumos y productos se expresan con IVA.</t>
  </si>
  <si>
    <t>2.  Precio de Insumos corresponde a  precios  colocados en el predio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</si>
  <si>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</si>
  <si>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</si>
  <si>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</si>
  <si>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 costo de la mano de obra incluye impuestos e  imposiciones</t>
  </si>
  <si>
    <t>PLANTAS</t>
  </si>
  <si>
    <t>FERTILIZANTES</t>
  </si>
  <si>
    <t>INSECTICIDAS</t>
  </si>
  <si>
    <t>FUNGICIDAS</t>
  </si>
  <si>
    <t>Vertimec</t>
  </si>
  <si>
    <t>Lt.</t>
  </si>
  <si>
    <t>Switch</t>
  </si>
  <si>
    <t>Sep - Abril</t>
  </si>
  <si>
    <t>rollos</t>
  </si>
  <si>
    <t>sept-abr</t>
  </si>
  <si>
    <t>kg</t>
  </si>
  <si>
    <t>anual</t>
  </si>
  <si>
    <t>Gl</t>
  </si>
  <si>
    <t>Temporada</t>
  </si>
  <si>
    <t>Rukam Calcio</t>
  </si>
  <si>
    <t>Arriendo</t>
  </si>
  <si>
    <t>GL</t>
  </si>
  <si>
    <t>COMPOSICION COSTOS DE PRODUCCION</t>
  </si>
  <si>
    <t>$/hà</t>
  </si>
  <si>
    <t>%</t>
  </si>
  <si>
    <t>Mano de obra</t>
  </si>
  <si>
    <t>Maquinaria</t>
  </si>
  <si>
    <t>Otros</t>
  </si>
  <si>
    <t>Imprevistos</t>
  </si>
  <si>
    <t>COSTO TOTAL/hà.</t>
  </si>
  <si>
    <t>(*): Este valor representa el valor mìnimo de venta del producto</t>
  </si>
  <si>
    <t>HM</t>
  </si>
  <si>
    <t>Casablanca</t>
  </si>
  <si>
    <t>JORNADAS ANIMAL</t>
  </si>
  <si>
    <t xml:space="preserve"> </t>
  </si>
  <si>
    <t>Unidad (Kg/l/u)</t>
  </si>
  <si>
    <t>Cantidad (Kg/l/u)</t>
  </si>
  <si>
    <t>ESCENARIOS COSTO UNITARIO  ($/unidades)</t>
  </si>
  <si>
    <t>Rendimiento  (kg/hà)</t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</si>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</sst>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_-* #,##0.00_-;\-* #,##0.00_-;_-* &quot;-&quot;??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#,##0.0"/>
    <numFmt numFmtId="168" formatCode="&quot; &quot;* #,##0&quot; &quot;;&quot; &quot;* &quot;-&quot;#,##0&quot; &quot;;&quot; &quot;* &quot;- &quot;"/>
    <numFmt numFmtId="169" formatCode="#,##0.0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7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name val="Calibri"/>
      <family val="2"/>
    </font>
    <font>
      <b/>
      <sz val="7"/>
      <color theme="0"/>
      <name val="Calibri"/>
      <family val="2"/>
    </font>
    <font>
      <b/>
      <sz val="7"/>
      <color indexed="9"/>
      <name val="Calibri"/>
      <family val="2"/>
    </font>
    <font>
      <sz val="8"/>
      <color indexed="9"/>
      <name val="Calibri"/>
      <family val="2"/>
    </font>
    <font>
      <b/>
      <sz val="8"/>
      <color theme="1"/>
      <name val="Arial Narrow"/>
      <family val="2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Arial Narrow"/>
      <family val="2"/>
    </font>
    <font>
      <b/>
      <i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FFFF"/>
      <name val="Calibri"/>
      <family val="2"/>
    </font>
    <font>
      <sz val="9"/>
      <color theme="0"/>
      <name val="Arial Narrow"/>
      <family val="2"/>
    </font>
    <font>
      <sz val="9"/>
      <color rgb="FF000000"/>
      <name val="Calibri"/>
      <family val="2"/>
    </font>
    <font>
      <b/>
      <sz val="9"/>
      <color theme="0"/>
      <name val="Arial Narrow"/>
      <family val="2"/>
    </font>
    <font>
      <b/>
      <sz val="7"/>
      <color rgb="FFFEFEFE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11"/>
      <color theme="0"/>
      <name val="Calibri"/>
      <family val="2"/>
      <scheme val="minor"/>
    </font>
    <font>
      <sz val="8"/>
      <color theme="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4CB3B0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D8D8D8"/>
        <bgColor auto="1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9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173">
    <xf numFmtId="0" fontId="0" fillId="0" borderId="0" xfId="0"/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5" fillId="0" borderId="0" xfId="0" applyFont="1"/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3" fontId="3" fillId="0" borderId="0" xfId="0" applyNumberFormat="1" applyFont="1" applyBorder="1"/>
    <xf numFmtId="0" fontId="0" fillId="0" borderId="0" xfId="0" applyFo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Fill="1" applyBorder="1"/>
    <xf numFmtId="0" fontId="3" fillId="2" borderId="35" xfId="0" applyFont="1" applyFill="1" applyBorder="1" applyAlignment="1">
      <alignment horizontal="center" vertical="center" wrapText="1"/>
    </xf>
    <xf numFmtId="41" fontId="0" fillId="0" borderId="0" xfId="8" applyFont="1"/>
    <xf numFmtId="0" fontId="3" fillId="4" borderId="13" xfId="0" applyFont="1" applyFill="1" applyBorder="1"/>
    <xf numFmtId="0" fontId="3" fillId="5" borderId="13" xfId="0" applyFont="1" applyFill="1" applyBorder="1"/>
    <xf numFmtId="0" fontId="3" fillId="5" borderId="21" xfId="0" applyFont="1" applyFill="1" applyBorder="1"/>
    <xf numFmtId="3" fontId="3" fillId="0" borderId="37" xfId="0" applyNumberFormat="1" applyFont="1" applyBorder="1"/>
    <xf numFmtId="0" fontId="3" fillId="0" borderId="37" xfId="0" applyFont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3" fontId="3" fillId="3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3" fontId="3" fillId="3" borderId="0" xfId="0" applyNumberFormat="1" applyFont="1" applyFill="1" applyBorder="1"/>
    <xf numFmtId="0" fontId="3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3" fontId="3" fillId="0" borderId="39" xfId="0" applyNumberFormat="1" applyFont="1" applyBorder="1" applyAlignment="1">
      <alignment horizontal="right"/>
    </xf>
    <xf numFmtId="0" fontId="3" fillId="0" borderId="37" xfId="0" applyFont="1" applyFill="1" applyBorder="1" applyAlignment="1">
      <alignment horizontal="center"/>
    </xf>
    <xf numFmtId="0" fontId="9" fillId="3" borderId="0" xfId="0" applyFont="1" applyFill="1" applyBorder="1" applyAlignment="1"/>
    <xf numFmtId="49" fontId="8" fillId="6" borderId="40" xfId="0" applyNumberFormat="1" applyFont="1" applyFill="1" applyBorder="1" applyAlignment="1">
      <alignment vertical="center"/>
    </xf>
    <xf numFmtId="3" fontId="8" fillId="6" borderId="41" xfId="0" applyNumberFormat="1" applyFont="1" applyFill="1" applyBorder="1" applyAlignment="1">
      <alignment vertical="center"/>
    </xf>
    <xf numFmtId="9" fontId="9" fillId="6" borderId="42" xfId="0" applyNumberFormat="1" applyFont="1" applyFill="1" applyBorder="1" applyAlignment="1"/>
    <xf numFmtId="168" fontId="8" fillId="6" borderId="41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49" fontId="9" fillId="6" borderId="0" xfId="0" applyNumberFormat="1" applyFont="1" applyFill="1" applyBorder="1" applyAlignment="1">
      <alignment vertical="center"/>
    </xf>
    <xf numFmtId="0" fontId="9" fillId="6" borderId="0" xfId="0" applyFont="1" applyFill="1" applyBorder="1" applyAlignment="1"/>
    <xf numFmtId="0" fontId="9" fillId="5" borderId="16" xfId="0" applyFont="1" applyFill="1" applyBorder="1" applyAlignment="1"/>
    <xf numFmtId="0" fontId="10" fillId="0" borderId="49" xfId="0" applyFont="1" applyFill="1" applyBorder="1"/>
    <xf numFmtId="0" fontId="3" fillId="0" borderId="50" xfId="0" applyFont="1" applyBorder="1"/>
    <xf numFmtId="0" fontId="0" fillId="0" borderId="50" xfId="0" applyBorder="1"/>
    <xf numFmtId="0" fontId="0" fillId="0" borderId="51" xfId="0" applyBorder="1"/>
    <xf numFmtId="0" fontId="10" fillId="0" borderId="52" xfId="0" applyFont="1" applyFill="1" applyBorder="1"/>
    <xf numFmtId="0" fontId="0" fillId="0" borderId="53" xfId="0" applyBorder="1"/>
    <xf numFmtId="0" fontId="10" fillId="0" borderId="54" xfId="0" applyFont="1" applyFill="1" applyBorder="1"/>
    <xf numFmtId="0" fontId="0" fillId="0" borderId="55" xfId="0" applyBorder="1"/>
    <xf numFmtId="0" fontId="0" fillId="0" borderId="56" xfId="0" applyBorder="1"/>
    <xf numFmtId="0" fontId="0" fillId="0" borderId="0" xfId="0" applyFill="1"/>
    <xf numFmtId="0" fontId="15" fillId="4" borderId="2" xfId="0" applyFont="1" applyFill="1" applyBorder="1" applyAlignment="1">
      <alignment wrapText="1"/>
    </xf>
    <xf numFmtId="0" fontId="16" fillId="0" borderId="3" xfId="0" applyFont="1" applyBorder="1"/>
    <xf numFmtId="0" fontId="17" fillId="0" borderId="4" xfId="0" applyFont="1" applyBorder="1" applyAlignment="1">
      <alignment wrapText="1"/>
    </xf>
    <xf numFmtId="0" fontId="17" fillId="3" borderId="5" xfId="0" applyFont="1" applyFill="1" applyBorder="1"/>
    <xf numFmtId="0" fontId="17" fillId="0" borderId="5" xfId="0" applyFont="1" applyBorder="1"/>
    <xf numFmtId="0" fontId="17" fillId="0" borderId="18" xfId="0" applyFont="1" applyBorder="1" applyAlignment="1">
      <alignment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wrapText="1"/>
    </xf>
    <xf numFmtId="17" fontId="17" fillId="0" borderId="7" xfId="0" applyNumberFormat="1" applyFont="1" applyBorder="1"/>
    <xf numFmtId="0" fontId="17" fillId="0" borderId="5" xfId="0" applyFont="1" applyFill="1" applyBorder="1" applyAlignment="1">
      <alignment horizontal="center"/>
    </xf>
    <xf numFmtId="3" fontId="17" fillId="0" borderId="14" xfId="0" applyNumberFormat="1" applyFont="1" applyBorder="1"/>
    <xf numFmtId="0" fontId="17" fillId="0" borderId="18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3" fontId="17" fillId="0" borderId="5" xfId="0" applyNumberFormat="1" applyFont="1" applyBorder="1"/>
    <xf numFmtId="0" fontId="17" fillId="0" borderId="14" xfId="0" applyFont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3" fontId="17" fillId="0" borderId="3" xfId="0" applyNumberFormat="1" applyFont="1" applyBorder="1" applyAlignment="1">
      <alignment horizontal="right"/>
    </xf>
    <xf numFmtId="0" fontId="15" fillId="5" borderId="19" xfId="0" applyFont="1" applyFill="1" applyBorder="1"/>
    <xf numFmtId="0" fontId="15" fillId="4" borderId="22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49" fontId="20" fillId="7" borderId="57" xfId="0" applyNumberFormat="1" applyFont="1" applyFill="1" applyBorder="1" applyAlignment="1">
      <alignment vertical="center"/>
    </xf>
    <xf numFmtId="49" fontId="20" fillId="8" borderId="57" xfId="0" applyNumberFormat="1" applyFont="1" applyFill="1" applyBorder="1" applyAlignment="1">
      <alignment horizontal="center" vertical="center"/>
    </xf>
    <xf numFmtId="49" fontId="20" fillId="8" borderId="57" xfId="0" applyNumberFormat="1" applyFont="1" applyFill="1" applyBorder="1" applyAlignment="1">
      <alignment horizontal="center" vertical="center" wrapText="1"/>
    </xf>
    <xf numFmtId="0" fontId="17" fillId="0" borderId="4" xfId="0" applyFont="1" applyBorder="1"/>
    <xf numFmtId="0" fontId="17" fillId="0" borderId="16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3" fontId="17" fillId="0" borderId="1" xfId="0" applyNumberFormat="1" applyFont="1" applyBorder="1"/>
    <xf numFmtId="0" fontId="17" fillId="0" borderId="27" xfId="0" applyFont="1" applyBorder="1" applyAlignment="1">
      <alignment horizontal="center"/>
    </xf>
    <xf numFmtId="0" fontId="17" fillId="3" borderId="23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3" fontId="17" fillId="0" borderId="24" xfId="0" applyNumberFormat="1" applyFont="1" applyBorder="1"/>
    <xf numFmtId="3" fontId="17" fillId="0" borderId="16" xfId="0" applyNumberFormat="1" applyFont="1" applyBorder="1" applyAlignment="1">
      <alignment horizontal="center"/>
    </xf>
    <xf numFmtId="3" fontId="17" fillId="0" borderId="23" xfId="0" applyNumberFormat="1" applyFont="1" applyBorder="1"/>
    <xf numFmtId="2" fontId="17" fillId="0" borderId="1" xfId="0" applyNumberFormat="1" applyFont="1" applyBorder="1" applyAlignment="1">
      <alignment horizontal="center"/>
    </xf>
    <xf numFmtId="0" fontId="17" fillId="0" borderId="28" xfId="0" applyFont="1" applyBorder="1"/>
    <xf numFmtId="2" fontId="17" fillId="0" borderId="29" xfId="0" applyNumberFormat="1" applyFont="1" applyBorder="1" applyAlignment="1">
      <alignment horizontal="center"/>
    </xf>
    <xf numFmtId="3" fontId="17" fillId="0" borderId="25" xfId="0" applyNumberFormat="1" applyFont="1" applyBorder="1"/>
    <xf numFmtId="0" fontId="17" fillId="3" borderId="48" xfId="0" applyFont="1" applyFill="1" applyBorder="1" applyAlignment="1">
      <alignment horizontal="center"/>
    </xf>
    <xf numFmtId="0" fontId="21" fillId="4" borderId="6" xfId="0" applyFont="1" applyFill="1" applyBorder="1"/>
    <xf numFmtId="0" fontId="21" fillId="4" borderId="10" xfId="0" applyFont="1" applyFill="1" applyBorder="1"/>
    <xf numFmtId="3" fontId="21" fillId="4" borderId="10" xfId="0" applyNumberFormat="1" applyFont="1" applyFill="1" applyBorder="1"/>
    <xf numFmtId="3" fontId="21" fillId="4" borderId="7" xfId="0" applyNumberFormat="1" applyFont="1" applyFill="1" applyBorder="1"/>
    <xf numFmtId="0" fontId="22" fillId="9" borderId="58" xfId="0" applyFont="1" applyFill="1" applyBorder="1" applyAlignment="1">
      <alignment horizontal="center" vertical="center"/>
    </xf>
    <xf numFmtId="0" fontId="22" fillId="9" borderId="59" xfId="0" applyFont="1" applyFill="1" applyBorder="1" applyAlignment="1">
      <alignment horizontal="center" vertical="center"/>
    </xf>
    <xf numFmtId="0" fontId="22" fillId="9" borderId="59" xfId="0" applyFont="1" applyFill="1" applyBorder="1" applyAlignment="1">
      <alignment vertical="center"/>
    </xf>
    <xf numFmtId="0" fontId="22" fillId="9" borderId="59" xfId="0" applyFont="1" applyFill="1" applyBorder="1" applyAlignment="1">
      <alignment horizontal="right" vertical="center"/>
    </xf>
    <xf numFmtId="49" fontId="20" fillId="8" borderId="60" xfId="0" applyNumberFormat="1" applyFont="1" applyFill="1" applyBorder="1" applyAlignment="1">
      <alignment horizontal="center" vertical="center" wrapText="1"/>
    </xf>
    <xf numFmtId="49" fontId="20" fillId="8" borderId="60" xfId="0" applyNumberFormat="1" applyFont="1" applyFill="1" applyBorder="1" applyAlignment="1">
      <alignment horizontal="right" vertical="center" wrapText="1"/>
    </xf>
    <xf numFmtId="0" fontId="14" fillId="0" borderId="4" xfId="0" applyFont="1" applyBorder="1"/>
    <xf numFmtId="3" fontId="17" fillId="0" borderId="1" xfId="0" applyNumberFormat="1" applyFont="1" applyBorder="1" applyAlignment="1">
      <alignment horizontal="center"/>
    </xf>
    <xf numFmtId="0" fontId="17" fillId="3" borderId="4" xfId="0" applyFont="1" applyFill="1" applyBorder="1"/>
    <xf numFmtId="3" fontId="17" fillId="3" borderId="1" xfId="0" applyNumberFormat="1" applyFont="1" applyFill="1" applyBorder="1" applyAlignment="1">
      <alignment horizontal="center"/>
    </xf>
    <xf numFmtId="0" fontId="17" fillId="0" borderId="4" xfId="0" applyFont="1" applyBorder="1" applyAlignment="1">
      <alignment horizontal="left" wrapText="1" indent="4"/>
    </xf>
    <xf numFmtId="0" fontId="17" fillId="0" borderId="1" xfId="0" applyFont="1" applyBorder="1" applyAlignment="1">
      <alignment horizontal="center" wrapText="1"/>
    </xf>
    <xf numFmtId="0" fontId="14" fillId="0" borderId="4" xfId="0" applyFont="1" applyBorder="1" applyAlignment="1">
      <alignment wrapText="1"/>
    </xf>
    <xf numFmtId="0" fontId="21" fillId="4" borderId="12" xfId="0" applyFont="1" applyFill="1" applyBorder="1"/>
    <xf numFmtId="0" fontId="21" fillId="4" borderId="13" xfId="0" applyFont="1" applyFill="1" applyBorder="1"/>
    <xf numFmtId="0" fontId="23" fillId="4" borderId="13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3" fontId="21" fillId="4" borderId="13" xfId="0" applyNumberFormat="1" applyFont="1" applyFill="1" applyBorder="1"/>
    <xf numFmtId="3" fontId="21" fillId="4" borderId="11" xfId="0" applyNumberFormat="1" applyFont="1" applyFill="1" applyBorder="1"/>
    <xf numFmtId="0" fontId="21" fillId="4" borderId="20" xfId="0" applyFont="1" applyFill="1" applyBorder="1"/>
    <xf numFmtId="0" fontId="16" fillId="4" borderId="21" xfId="0" applyFont="1" applyFill="1" applyBorder="1"/>
    <xf numFmtId="0" fontId="19" fillId="4" borderId="10" xfId="0" applyFont="1" applyFill="1" applyBorder="1" applyAlignment="1">
      <alignment horizontal="center"/>
    </xf>
    <xf numFmtId="0" fontId="16" fillId="4" borderId="10" xfId="0" applyFont="1" applyFill="1" applyBorder="1"/>
    <xf numFmtId="3" fontId="16" fillId="4" borderId="10" xfId="0" applyNumberFormat="1" applyFont="1" applyFill="1" applyBorder="1"/>
    <xf numFmtId="49" fontId="20" fillId="8" borderId="60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7" fontId="17" fillId="0" borderId="1" xfId="0" applyNumberFormat="1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3" fontId="17" fillId="0" borderId="1" xfId="0" applyNumberFormat="1" applyFont="1" applyBorder="1" applyAlignment="1">
      <alignment vertical="center"/>
    </xf>
    <xf numFmtId="0" fontId="17" fillId="0" borderId="29" xfId="0" applyFont="1" applyBorder="1" applyAlignment="1">
      <alignment horizontal="center" vertical="center"/>
    </xf>
    <xf numFmtId="167" fontId="17" fillId="0" borderId="29" xfId="0" applyNumberFormat="1" applyFont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3" fontId="17" fillId="0" borderId="29" xfId="0" applyNumberFormat="1" applyFont="1" applyBorder="1" applyAlignment="1">
      <alignment vertical="center"/>
    </xf>
    <xf numFmtId="0" fontId="21" fillId="4" borderId="6" xfId="0" applyFont="1" applyFill="1" applyBorder="1" applyAlignment="1">
      <alignment horizontal="left"/>
    </xf>
    <xf numFmtId="0" fontId="21" fillId="4" borderId="10" xfId="0" applyFont="1" applyFill="1" applyBorder="1" applyAlignment="1">
      <alignment horizontal="left"/>
    </xf>
    <xf numFmtId="3" fontId="21" fillId="4" borderId="7" xfId="7" applyNumberFormat="1" applyFont="1" applyFill="1" applyBorder="1" applyAlignment="1">
      <alignment horizontal="right"/>
    </xf>
    <xf numFmtId="49" fontId="20" fillId="7" borderId="61" xfId="0" applyNumberFormat="1" applyFont="1" applyFill="1" applyBorder="1" applyAlignment="1">
      <alignment vertical="center"/>
    </xf>
    <xf numFmtId="49" fontId="20" fillId="8" borderId="62" xfId="0" applyNumberFormat="1" applyFont="1" applyFill="1" applyBorder="1" applyAlignment="1">
      <alignment vertical="center"/>
    </xf>
    <xf numFmtId="49" fontId="20" fillId="7" borderId="62" xfId="0" applyNumberFormat="1" applyFont="1" applyFill="1" applyBorder="1" applyAlignment="1">
      <alignment vertical="center"/>
    </xf>
    <xf numFmtId="49" fontId="20" fillId="7" borderId="63" xfId="0" applyNumberFormat="1" applyFont="1" applyFill="1" applyBorder="1" applyAlignment="1">
      <alignment vertical="center"/>
    </xf>
    <xf numFmtId="3" fontId="15" fillId="5" borderId="11" xfId="0" applyNumberFormat="1" applyFont="1" applyFill="1" applyBorder="1"/>
    <xf numFmtId="3" fontId="15" fillId="4" borderId="11" xfId="0" applyNumberFormat="1" applyFont="1" applyFill="1" applyBorder="1"/>
    <xf numFmtId="49" fontId="25" fillId="11" borderId="64" xfId="0" applyNumberFormat="1" applyFont="1" applyFill="1" applyBorder="1" applyAlignment="1">
      <alignment vertical="center"/>
    </xf>
    <xf numFmtId="49" fontId="25" fillId="11" borderId="65" xfId="0" applyNumberFormat="1" applyFont="1" applyFill="1" applyBorder="1" applyAlignment="1">
      <alignment horizontal="center" vertical="center"/>
    </xf>
    <xf numFmtId="49" fontId="26" fillId="11" borderId="66" xfId="0" applyNumberFormat="1" applyFont="1" applyFill="1" applyBorder="1" applyAlignment="1">
      <alignment horizontal="center"/>
    </xf>
    <xf numFmtId="49" fontId="25" fillId="11" borderId="67" xfId="0" applyNumberFormat="1" applyFont="1" applyFill="1" applyBorder="1" applyAlignment="1">
      <alignment vertical="center"/>
    </xf>
    <xf numFmtId="168" fontId="8" fillId="2" borderId="43" xfId="0" applyNumberFormat="1" applyFont="1" applyFill="1" applyBorder="1" applyAlignment="1">
      <alignment vertical="center"/>
    </xf>
    <xf numFmtId="9" fontId="8" fillId="2" borderId="44" xfId="0" applyNumberFormat="1" applyFont="1" applyFill="1" applyBorder="1" applyAlignment="1">
      <alignment vertical="center"/>
    </xf>
    <xf numFmtId="49" fontId="25" fillId="11" borderId="69" xfId="0" applyNumberFormat="1" applyFont="1" applyFill="1" applyBorder="1" applyAlignment="1">
      <alignment vertical="center"/>
    </xf>
    <xf numFmtId="168" fontId="8" fillId="2" borderId="47" xfId="0" applyNumberFormat="1" applyFont="1" applyFill="1" applyBorder="1" applyAlignment="1">
      <alignment vertical="center"/>
    </xf>
    <xf numFmtId="168" fontId="8" fillId="2" borderId="44" xfId="0" applyNumberFormat="1" applyFont="1" applyFill="1" applyBorder="1" applyAlignment="1">
      <alignment vertical="center"/>
    </xf>
    <xf numFmtId="41" fontId="8" fillId="2" borderId="1" xfId="8" applyFont="1" applyFill="1" applyBorder="1" applyAlignment="1">
      <alignment vertical="center"/>
    </xf>
    <xf numFmtId="41" fontId="8" fillId="2" borderId="45" xfId="8" applyFont="1" applyFill="1" applyBorder="1" applyAlignment="1">
      <alignment vertical="center"/>
    </xf>
    <xf numFmtId="41" fontId="8" fillId="2" borderId="46" xfId="8" applyFont="1" applyFill="1" applyBorder="1" applyAlignment="1">
      <alignment vertical="center"/>
    </xf>
    <xf numFmtId="3" fontId="28" fillId="0" borderId="0" xfId="0" applyNumberFormat="1" applyFont="1" applyBorder="1"/>
    <xf numFmtId="169" fontId="28" fillId="0" borderId="0" xfId="0" applyNumberFormat="1" applyFont="1" applyBorder="1"/>
    <xf numFmtId="0" fontId="27" fillId="0" borderId="0" xfId="0" applyFont="1" applyBorder="1"/>
    <xf numFmtId="3" fontId="28" fillId="3" borderId="0" xfId="0" applyNumberFormat="1" applyFont="1" applyFill="1" applyBorder="1"/>
    <xf numFmtId="3" fontId="15" fillId="5" borderId="26" xfId="0" applyNumberFormat="1" applyFont="1" applyFill="1" applyBorder="1"/>
    <xf numFmtId="0" fontId="18" fillId="4" borderId="0" xfId="0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49" fontId="11" fillId="5" borderId="36" xfId="0" applyNumberFormat="1" applyFont="1" applyFill="1" applyBorder="1" applyAlignment="1">
      <alignment vertical="center"/>
    </xf>
    <xf numFmtId="0" fontId="11" fillId="5" borderId="37" xfId="0" applyFont="1" applyFill="1" applyBorder="1" applyAlignment="1">
      <alignment vertical="center"/>
    </xf>
    <xf numFmtId="49" fontId="24" fillId="10" borderId="8" xfId="0" applyNumberFormat="1" applyFont="1" applyFill="1" applyBorder="1" applyAlignment="1">
      <alignment horizontal="center" vertical="center"/>
    </xf>
    <xf numFmtId="49" fontId="24" fillId="10" borderId="68" xfId="0" applyNumberFormat="1" applyFont="1" applyFill="1" applyBorder="1" applyAlignment="1">
      <alignment horizontal="center" vertical="center"/>
    </xf>
    <xf numFmtId="49" fontId="24" fillId="10" borderId="9" xfId="0" applyNumberFormat="1" applyFont="1" applyFill="1" applyBorder="1" applyAlignment="1">
      <alignment horizontal="center" vertical="center"/>
    </xf>
    <xf numFmtId="0" fontId="15" fillId="4" borderId="32" xfId="0" applyFont="1" applyFill="1" applyBorder="1" applyAlignment="1">
      <alignment horizontal="center" wrapText="1"/>
    </xf>
    <xf numFmtId="0" fontId="15" fillId="4" borderId="17" xfId="0" applyFont="1" applyFill="1" applyBorder="1" applyAlignment="1">
      <alignment horizont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</cellXfs>
  <cellStyles count="9">
    <cellStyle name="Millares" xfId="7" builtinId="3"/>
    <cellStyle name="Millares [0]" xfId="8" builtinId="6"/>
    <cellStyle name="Millares 2" xfId="2" xr:uid="{00000000-0005-0000-0000-000002000000}"/>
    <cellStyle name="Moneda 2" xfId="3" xr:uid="{00000000-0005-0000-0000-000003000000}"/>
    <cellStyle name="Normal" xfId="0" builtinId="0"/>
    <cellStyle name="Normal 2" xfId="1" xr:uid="{00000000-0005-0000-0000-000005000000}"/>
    <cellStyle name="Normal 4" xfId="4" xr:uid="{00000000-0005-0000-0000-000006000000}"/>
    <cellStyle name="Normal 4 2" xfId="5" xr:uid="{00000000-0005-0000-0000-000007000000}"/>
    <cellStyle name="Porcentaje 2" xfId="6" xr:uid="{00000000-0005-0000-0000-000008000000}"/>
  </cellStyles>
  <dxfs count="0"/>
  <tableStyles count="0" defaultTableStyle="TableStyleMedium2" defaultPivotStyle="PivotStyleLight16"/>
  <colors>
    <mruColors>
      <color rgb="FF0099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117231</xdr:rowOff>
    </xdr:from>
    <xdr:to>
      <xdr:col>6</xdr:col>
      <xdr:colOff>536171</xdr:colOff>
      <xdr:row>7</xdr:row>
      <xdr:rowOff>293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2" y="117231"/>
          <a:ext cx="6121629" cy="1163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topLeftCell="A3" zoomScale="110" zoomScaleNormal="110" workbookViewId="0">
      <selection activeCell="G11" sqref="G11"/>
    </sheetView>
  </sheetViews>
  <sheetFormatPr baseColWidth="10" defaultColWidth="11.42578125" defaultRowHeight="15" x14ac:dyDescent="0.25"/>
  <cols>
    <col min="1" max="1" width="3.140625" style="1" customWidth="1"/>
    <col min="2" max="2" width="29.85546875" style="1" customWidth="1"/>
    <col min="3" max="3" width="13.140625" style="1" customWidth="1"/>
    <col min="4" max="5" width="11.42578125" style="1"/>
    <col min="6" max="6" width="14.7109375" style="1" customWidth="1"/>
    <col min="7" max="7" width="11.28515625" style="1" customWidth="1"/>
    <col min="8" max="8" width="11.42578125" style="1" hidden="1" customWidth="1"/>
    <col min="9" max="9" width="10" style="1" customWidth="1"/>
    <col min="10" max="10" width="13.140625" style="1" bestFit="1" customWidth="1"/>
    <col min="11" max="16384" width="11.42578125" style="1"/>
  </cols>
  <sheetData>
    <row r="1" spans="2:9" x14ac:dyDescent="0.25">
      <c r="B1" s="6"/>
      <c r="C1" s="6"/>
    </row>
    <row r="2" spans="2:9" x14ac:dyDescent="0.25">
      <c r="B2" s="6"/>
      <c r="C2" s="6"/>
    </row>
    <row r="3" spans="2:9" x14ac:dyDescent="0.25">
      <c r="B3" s="6"/>
      <c r="C3" s="6"/>
    </row>
    <row r="4" spans="2:9" x14ac:dyDescent="0.25">
      <c r="B4" s="6"/>
      <c r="C4" s="6"/>
    </row>
    <row r="5" spans="2:9" x14ac:dyDescent="0.25">
      <c r="B5" s="6"/>
      <c r="C5" s="6"/>
    </row>
    <row r="6" spans="2:9" x14ac:dyDescent="0.25">
      <c r="B6" s="6"/>
      <c r="C6" s="6"/>
    </row>
    <row r="7" spans="2:9" ht="15.75" thickBot="1" x14ac:dyDescent="0.3">
      <c r="C7" s="10"/>
      <c r="D7" s="10"/>
    </row>
    <row r="8" spans="2:9" ht="14.45" customHeight="1" x14ac:dyDescent="0.25">
      <c r="B8" s="55" t="s">
        <v>0</v>
      </c>
      <c r="C8" s="56" t="s">
        <v>38</v>
      </c>
      <c r="D8" s="4"/>
      <c r="E8" s="167" t="s">
        <v>79</v>
      </c>
      <c r="F8" s="168"/>
      <c r="G8" s="71">
        <v>45000</v>
      </c>
      <c r="H8" s="31">
        <v>45001</v>
      </c>
      <c r="I8" s="26"/>
    </row>
    <row r="9" spans="2:9" x14ac:dyDescent="0.25">
      <c r="B9" s="57" t="s">
        <v>1</v>
      </c>
      <c r="C9" s="58" t="s">
        <v>48</v>
      </c>
      <c r="D9" s="4"/>
      <c r="E9" s="169" t="s">
        <v>21</v>
      </c>
      <c r="F9" s="170"/>
      <c r="G9" s="64" t="s">
        <v>103</v>
      </c>
      <c r="H9" s="32" t="s">
        <v>103</v>
      </c>
      <c r="I9" s="27"/>
    </row>
    <row r="10" spans="2:9" x14ac:dyDescent="0.25">
      <c r="B10" s="57" t="s">
        <v>2</v>
      </c>
      <c r="C10" s="59" t="s">
        <v>35</v>
      </c>
      <c r="D10" s="4"/>
      <c r="E10" s="169" t="s">
        <v>36</v>
      </c>
      <c r="F10" s="170"/>
      <c r="G10" s="65">
        <v>800</v>
      </c>
      <c r="H10" s="23">
        <v>501</v>
      </c>
      <c r="I10" s="11"/>
    </row>
    <row r="11" spans="2:9" x14ac:dyDescent="0.25">
      <c r="B11" s="57" t="s">
        <v>3</v>
      </c>
      <c r="C11" s="59" t="s">
        <v>31</v>
      </c>
      <c r="D11" s="4"/>
      <c r="E11" s="66" t="s">
        <v>30</v>
      </c>
      <c r="F11" s="67"/>
      <c r="G11" s="68">
        <f>+G10*G8</f>
        <v>36000000</v>
      </c>
      <c r="H11" s="23">
        <f t="shared" ref="H11" si="0">+H10*H8</f>
        <v>22545501</v>
      </c>
      <c r="I11" s="28"/>
    </row>
    <row r="12" spans="2:9" ht="25.5" x14ac:dyDescent="0.25">
      <c r="B12" s="60" t="s">
        <v>5</v>
      </c>
      <c r="C12" s="61" t="s">
        <v>123</v>
      </c>
      <c r="D12" s="16"/>
      <c r="E12" s="169" t="s">
        <v>4</v>
      </c>
      <c r="F12" s="170"/>
      <c r="G12" s="69" t="s">
        <v>80</v>
      </c>
      <c r="H12" s="24" t="s">
        <v>80</v>
      </c>
      <c r="I12" s="29"/>
    </row>
    <row r="13" spans="2:9" x14ac:dyDescent="0.25">
      <c r="B13" s="60" t="s">
        <v>22</v>
      </c>
      <c r="C13" s="61" t="s">
        <v>85</v>
      </c>
      <c r="D13" s="16"/>
      <c r="E13" s="169" t="s">
        <v>6</v>
      </c>
      <c r="F13" s="170"/>
      <c r="G13" s="64" t="s">
        <v>103</v>
      </c>
      <c r="H13" s="32" t="s">
        <v>103</v>
      </c>
      <c r="I13" s="27"/>
    </row>
    <row r="14" spans="2:9" ht="26.25" thickBot="1" x14ac:dyDescent="0.3">
      <c r="B14" s="62" t="s">
        <v>8</v>
      </c>
      <c r="C14" s="63">
        <v>44713</v>
      </c>
      <c r="D14" s="4"/>
      <c r="E14" s="171" t="s">
        <v>7</v>
      </c>
      <c r="F14" s="172"/>
      <c r="G14" s="70" t="s">
        <v>32</v>
      </c>
      <c r="H14" s="25" t="s">
        <v>32</v>
      </c>
      <c r="I14" s="30"/>
    </row>
    <row r="15" spans="2:9" x14ac:dyDescent="0.25">
      <c r="B15" s="13"/>
      <c r="C15" s="4"/>
      <c r="D15" s="4"/>
      <c r="E15" s="14"/>
      <c r="F15" s="14"/>
      <c r="G15" s="15"/>
    </row>
    <row r="16" spans="2:9" x14ac:dyDescent="0.25">
      <c r="B16" s="159" t="s">
        <v>23</v>
      </c>
      <c r="C16" s="159"/>
      <c r="D16" s="159"/>
      <c r="E16" s="159"/>
      <c r="F16" s="159"/>
      <c r="G16" s="159"/>
    </row>
    <row r="17" spans="2:8" ht="15.75" thickBot="1" x14ac:dyDescent="0.3">
      <c r="C17" s="7"/>
      <c r="D17" s="8"/>
      <c r="E17" s="9"/>
      <c r="F17" s="10"/>
    </row>
    <row r="18" spans="2:8" ht="15.75" thickBot="1" x14ac:dyDescent="0.3">
      <c r="B18" s="72" t="s">
        <v>9</v>
      </c>
      <c r="C18" s="2"/>
      <c r="D18" s="2"/>
      <c r="E18" s="2"/>
      <c r="F18" s="2"/>
      <c r="G18" s="2"/>
    </row>
    <row r="19" spans="2:8" x14ac:dyDescent="0.25">
      <c r="B19" s="76" t="s">
        <v>20</v>
      </c>
      <c r="C19" s="73" t="s">
        <v>10</v>
      </c>
      <c r="D19" s="73" t="s">
        <v>18</v>
      </c>
      <c r="E19" s="74" t="s">
        <v>11</v>
      </c>
      <c r="F19" s="74" t="s">
        <v>15</v>
      </c>
      <c r="G19" s="75" t="s">
        <v>16</v>
      </c>
      <c r="H19" s="18" t="s">
        <v>16</v>
      </c>
    </row>
    <row r="20" spans="2:8" x14ac:dyDescent="0.25">
      <c r="B20" s="80" t="s">
        <v>37</v>
      </c>
      <c r="C20" s="81" t="s">
        <v>19</v>
      </c>
      <c r="D20" s="82">
        <v>23</v>
      </c>
      <c r="E20" s="83" t="s">
        <v>43</v>
      </c>
      <c r="F20" s="84">
        <v>28000</v>
      </c>
      <c r="G20" s="68">
        <f t="shared" ref="G20:G28" si="1">+F20*D20</f>
        <v>644000</v>
      </c>
    </row>
    <row r="21" spans="2:8" x14ac:dyDescent="0.25">
      <c r="B21" s="80" t="s">
        <v>44</v>
      </c>
      <c r="C21" s="81" t="s">
        <v>19</v>
      </c>
      <c r="D21" s="85">
        <v>15</v>
      </c>
      <c r="E21" s="86" t="s">
        <v>43</v>
      </c>
      <c r="F21" s="84">
        <v>28000</v>
      </c>
      <c r="G21" s="68">
        <f t="shared" si="1"/>
        <v>420000</v>
      </c>
    </row>
    <row r="22" spans="2:8" x14ac:dyDescent="0.25">
      <c r="B22" s="80" t="s">
        <v>45</v>
      </c>
      <c r="C22" s="81" t="s">
        <v>19</v>
      </c>
      <c r="D22" s="85">
        <v>10</v>
      </c>
      <c r="E22" s="86" t="s">
        <v>43</v>
      </c>
      <c r="F22" s="84">
        <v>28000</v>
      </c>
      <c r="G22" s="68">
        <f t="shared" si="1"/>
        <v>280000</v>
      </c>
    </row>
    <row r="23" spans="2:8" x14ac:dyDescent="0.25">
      <c r="B23" s="80" t="s">
        <v>46</v>
      </c>
      <c r="C23" s="81" t="s">
        <v>19</v>
      </c>
      <c r="D23" s="85">
        <v>4</v>
      </c>
      <c r="E23" s="86" t="s">
        <v>47</v>
      </c>
      <c r="F23" s="84">
        <v>28000</v>
      </c>
      <c r="G23" s="68">
        <f t="shared" si="1"/>
        <v>112000</v>
      </c>
    </row>
    <row r="24" spans="2:8" x14ac:dyDescent="0.25">
      <c r="B24" s="80" t="s">
        <v>50</v>
      </c>
      <c r="C24" s="81" t="s">
        <v>19</v>
      </c>
      <c r="D24" s="85">
        <v>10</v>
      </c>
      <c r="E24" s="87" t="s">
        <v>103</v>
      </c>
      <c r="F24" s="84">
        <v>28000</v>
      </c>
      <c r="G24" s="88">
        <f t="shared" si="1"/>
        <v>280000</v>
      </c>
    </row>
    <row r="25" spans="2:8" x14ac:dyDescent="0.25">
      <c r="B25" s="80" t="s">
        <v>49</v>
      </c>
      <c r="C25" s="81" t="s">
        <v>19</v>
      </c>
      <c r="D25" s="81">
        <v>12</v>
      </c>
      <c r="E25" s="86" t="s">
        <v>43</v>
      </c>
      <c r="F25" s="84">
        <v>28000</v>
      </c>
      <c r="G25" s="88">
        <f t="shared" si="1"/>
        <v>336000</v>
      </c>
    </row>
    <row r="26" spans="2:8" x14ac:dyDescent="0.25">
      <c r="B26" s="80" t="s">
        <v>51</v>
      </c>
      <c r="C26" s="81" t="s">
        <v>19</v>
      </c>
      <c r="D26" s="81">
        <v>9</v>
      </c>
      <c r="E26" s="83" t="s">
        <v>52</v>
      </c>
      <c r="F26" s="84">
        <v>28000</v>
      </c>
      <c r="G26" s="88">
        <f t="shared" si="1"/>
        <v>252000</v>
      </c>
    </row>
    <row r="27" spans="2:8" x14ac:dyDescent="0.25">
      <c r="B27" s="80" t="s">
        <v>33</v>
      </c>
      <c r="C27" s="81" t="s">
        <v>19</v>
      </c>
      <c r="D27" s="81">
        <v>5</v>
      </c>
      <c r="E27" s="86" t="s">
        <v>43</v>
      </c>
      <c r="F27" s="84">
        <v>28000</v>
      </c>
      <c r="G27" s="88">
        <f t="shared" si="1"/>
        <v>140000</v>
      </c>
    </row>
    <row r="28" spans="2:8" x14ac:dyDescent="0.25">
      <c r="B28" s="80" t="s">
        <v>84</v>
      </c>
      <c r="C28" s="81" t="s">
        <v>81</v>
      </c>
      <c r="D28" s="89">
        <v>8000</v>
      </c>
      <c r="E28" s="87" t="s">
        <v>103</v>
      </c>
      <c r="F28" s="90">
        <v>850</v>
      </c>
      <c r="G28" s="88">
        <f t="shared" si="1"/>
        <v>6800000</v>
      </c>
    </row>
    <row r="29" spans="2:8" ht="15.75" thickBot="1" x14ac:dyDescent="0.3">
      <c r="B29" s="119" t="s">
        <v>29</v>
      </c>
      <c r="C29" s="120"/>
      <c r="D29" s="121"/>
      <c r="E29" s="122"/>
      <c r="F29" s="123"/>
      <c r="G29" s="99">
        <f>SUM(G20:G28)</f>
        <v>9264000</v>
      </c>
    </row>
    <row r="30" spans="2:8" x14ac:dyDescent="0.25">
      <c r="B30" s="5"/>
    </row>
    <row r="31" spans="2:8" x14ac:dyDescent="0.25">
      <c r="B31" s="77" t="s">
        <v>124</v>
      </c>
      <c r="C31" s="4"/>
      <c r="D31" s="4"/>
      <c r="E31" s="4"/>
      <c r="F31" s="4"/>
      <c r="G31" s="4"/>
    </row>
    <row r="32" spans="2:8" x14ac:dyDescent="0.25">
      <c r="B32" s="78" t="s">
        <v>20</v>
      </c>
      <c r="C32" s="79" t="s">
        <v>10</v>
      </c>
      <c r="D32" s="79" t="s">
        <v>18</v>
      </c>
      <c r="E32" s="78" t="s">
        <v>125</v>
      </c>
      <c r="F32" s="79" t="s">
        <v>15</v>
      </c>
      <c r="G32" s="78" t="s">
        <v>16</v>
      </c>
    </row>
    <row r="33" spans="1:11" x14ac:dyDescent="0.25">
      <c r="B33" s="80" t="s">
        <v>34</v>
      </c>
      <c r="C33" s="82" t="s">
        <v>122</v>
      </c>
      <c r="D33" s="91">
        <v>0.5</v>
      </c>
      <c r="E33" s="83" t="s">
        <v>53</v>
      </c>
      <c r="F33" s="84">
        <v>180000</v>
      </c>
      <c r="G33" s="68">
        <f>+F33*D33</f>
        <v>90000</v>
      </c>
    </row>
    <row r="34" spans="1:11" x14ac:dyDescent="0.25">
      <c r="B34" s="80" t="s">
        <v>39</v>
      </c>
      <c r="C34" s="82" t="s">
        <v>122</v>
      </c>
      <c r="D34" s="91">
        <v>0.5</v>
      </c>
      <c r="E34" s="83" t="s">
        <v>53</v>
      </c>
      <c r="F34" s="84">
        <v>180000</v>
      </c>
      <c r="G34" s="68">
        <f>+F34*D34</f>
        <v>90000</v>
      </c>
    </row>
    <row r="35" spans="1:11" x14ac:dyDescent="0.25">
      <c r="B35" s="80" t="s">
        <v>40</v>
      </c>
      <c r="C35" s="82" t="s">
        <v>122</v>
      </c>
      <c r="D35" s="91">
        <v>0.25</v>
      </c>
      <c r="E35" s="83" t="s">
        <v>53</v>
      </c>
      <c r="F35" s="84">
        <v>180000</v>
      </c>
      <c r="G35" s="68">
        <f t="shared" ref="G35:G39" si="2">+F35*D35</f>
        <v>45000</v>
      </c>
    </row>
    <row r="36" spans="1:11" x14ac:dyDescent="0.25">
      <c r="B36" s="80" t="s">
        <v>54</v>
      </c>
      <c r="C36" s="82" t="s">
        <v>122</v>
      </c>
      <c r="D36" s="91">
        <v>0.5</v>
      </c>
      <c r="E36" s="83" t="s">
        <v>53</v>
      </c>
      <c r="F36" s="84">
        <v>180000</v>
      </c>
      <c r="G36" s="68">
        <f t="shared" si="2"/>
        <v>90000</v>
      </c>
    </row>
    <row r="37" spans="1:11" x14ac:dyDescent="0.25">
      <c r="B37" s="92" t="s">
        <v>55</v>
      </c>
      <c r="C37" s="82" t="s">
        <v>122</v>
      </c>
      <c r="D37" s="93">
        <v>0.125</v>
      </c>
      <c r="E37" s="83" t="s">
        <v>58</v>
      </c>
      <c r="F37" s="84">
        <v>180000</v>
      </c>
      <c r="G37" s="94">
        <f t="shared" si="2"/>
        <v>22500</v>
      </c>
    </row>
    <row r="38" spans="1:11" x14ac:dyDescent="0.25">
      <c r="B38" s="92" t="s">
        <v>56</v>
      </c>
      <c r="C38" s="82" t="s">
        <v>122</v>
      </c>
      <c r="D38" s="93">
        <v>0.5</v>
      </c>
      <c r="E38" s="86" t="s">
        <v>43</v>
      </c>
      <c r="F38" s="84">
        <v>180000</v>
      </c>
      <c r="G38" s="94">
        <f t="shared" si="2"/>
        <v>90000</v>
      </c>
    </row>
    <row r="39" spans="1:11" ht="15.75" thickBot="1" x14ac:dyDescent="0.3">
      <c r="B39" s="92" t="s">
        <v>57</v>
      </c>
      <c r="C39" s="82" t="s">
        <v>122</v>
      </c>
      <c r="D39" s="93">
        <v>0.5</v>
      </c>
      <c r="E39" s="95" t="s">
        <v>43</v>
      </c>
      <c r="F39" s="84">
        <v>180000</v>
      </c>
      <c r="G39" s="94">
        <f t="shared" si="2"/>
        <v>90000</v>
      </c>
    </row>
    <row r="40" spans="1:11" ht="15.75" thickBot="1" x14ac:dyDescent="0.3">
      <c r="B40" s="113" t="s">
        <v>28</v>
      </c>
      <c r="C40" s="114"/>
      <c r="D40" s="115"/>
      <c r="E40" s="116"/>
      <c r="F40" s="117"/>
      <c r="G40" s="118">
        <f>SUM(G33:G39)</f>
        <v>517500</v>
      </c>
    </row>
    <row r="41" spans="1:11" x14ac:dyDescent="0.25">
      <c r="A41" s="2"/>
      <c r="B41" s="4"/>
      <c r="C41" s="4"/>
      <c r="D41" s="4"/>
      <c r="E41" s="4"/>
      <c r="F41" s="4"/>
      <c r="G41" s="4"/>
      <c r="H41" s="2"/>
    </row>
    <row r="42" spans="1:11" x14ac:dyDescent="0.25">
      <c r="B42" s="77" t="s">
        <v>12</v>
      </c>
      <c r="C42" s="100"/>
      <c r="D42" s="101"/>
      <c r="E42" s="101"/>
      <c r="F42" s="102"/>
      <c r="G42" s="103"/>
    </row>
    <row r="43" spans="1:11" ht="24" x14ac:dyDescent="0.25">
      <c r="B43" s="104" t="s">
        <v>14</v>
      </c>
      <c r="C43" s="104" t="s">
        <v>126</v>
      </c>
      <c r="D43" s="104" t="s">
        <v>127</v>
      </c>
      <c r="E43" s="104" t="s">
        <v>86</v>
      </c>
      <c r="F43" s="104" t="s">
        <v>15</v>
      </c>
      <c r="G43" s="105" t="s">
        <v>16</v>
      </c>
    </row>
    <row r="44" spans="1:11" x14ac:dyDescent="0.25">
      <c r="B44" s="106" t="s">
        <v>96</v>
      </c>
      <c r="C44" s="82" t="s">
        <v>10</v>
      </c>
      <c r="D44" s="107">
        <v>55000</v>
      </c>
      <c r="E44" s="82" t="s">
        <v>53</v>
      </c>
      <c r="F44" s="84">
        <f>J44*$K$44</f>
        <v>99.274999999999991</v>
      </c>
      <c r="G44" s="68">
        <f>+F44*D44</f>
        <v>5460124.9999999991</v>
      </c>
      <c r="I44" s="54"/>
      <c r="J44" s="154">
        <v>95</v>
      </c>
      <c r="K44" s="155">
        <v>1.0449999999999999</v>
      </c>
    </row>
    <row r="45" spans="1:11" x14ac:dyDescent="0.25">
      <c r="B45" s="80" t="s">
        <v>60</v>
      </c>
      <c r="C45" s="82" t="s">
        <v>104</v>
      </c>
      <c r="D45" s="107">
        <v>13</v>
      </c>
      <c r="E45" s="82" t="s">
        <v>53</v>
      </c>
      <c r="F45" s="84">
        <f t="shared" ref="F45:F63" si="3">J45*$K$44</f>
        <v>50160</v>
      </c>
      <c r="G45" s="68">
        <f>+F45*D45</f>
        <v>652080</v>
      </c>
      <c r="J45" s="154">
        <v>48000</v>
      </c>
      <c r="K45" s="156"/>
    </row>
    <row r="46" spans="1:11" x14ac:dyDescent="0.25">
      <c r="B46" s="80" t="s">
        <v>41</v>
      </c>
      <c r="C46" s="82" t="s">
        <v>59</v>
      </c>
      <c r="D46" s="107">
        <v>8400</v>
      </c>
      <c r="E46" s="82" t="s">
        <v>53</v>
      </c>
      <c r="F46" s="84">
        <f t="shared" si="3"/>
        <v>177.64999999999998</v>
      </c>
      <c r="G46" s="68">
        <f t="shared" ref="G46:G48" si="4">+F46*D46</f>
        <v>1492259.9999999998</v>
      </c>
      <c r="J46" s="154">
        <v>170</v>
      </c>
      <c r="K46" s="156"/>
    </row>
    <row r="47" spans="1:11" x14ac:dyDescent="0.25">
      <c r="B47" s="80" t="s">
        <v>61</v>
      </c>
      <c r="C47" s="82" t="s">
        <v>10</v>
      </c>
      <c r="D47" s="107">
        <v>160</v>
      </c>
      <c r="E47" s="82" t="s">
        <v>53</v>
      </c>
      <c r="F47" s="84">
        <f t="shared" si="3"/>
        <v>391.875</v>
      </c>
      <c r="G47" s="68">
        <f t="shared" si="4"/>
        <v>62700</v>
      </c>
      <c r="J47" s="154">
        <v>375</v>
      </c>
      <c r="K47" s="156"/>
    </row>
    <row r="48" spans="1:11" x14ac:dyDescent="0.25">
      <c r="B48" s="80" t="s">
        <v>62</v>
      </c>
      <c r="C48" s="82" t="s">
        <v>42</v>
      </c>
      <c r="D48" s="107">
        <v>1</v>
      </c>
      <c r="E48" s="82" t="s">
        <v>53</v>
      </c>
      <c r="F48" s="84">
        <f t="shared" si="3"/>
        <v>77330</v>
      </c>
      <c r="G48" s="68">
        <f t="shared" si="4"/>
        <v>77330</v>
      </c>
      <c r="J48" s="154">
        <v>74000</v>
      </c>
      <c r="K48" s="156"/>
    </row>
    <row r="49" spans="2:11" x14ac:dyDescent="0.25">
      <c r="B49" s="106" t="s">
        <v>97</v>
      </c>
      <c r="C49" s="82"/>
      <c r="D49" s="107"/>
      <c r="E49" s="82"/>
      <c r="F49" s="84">
        <f t="shared" si="3"/>
        <v>0</v>
      </c>
      <c r="G49" s="68"/>
      <c r="J49" s="154"/>
      <c r="K49" s="156"/>
    </row>
    <row r="50" spans="2:11" x14ac:dyDescent="0.25">
      <c r="B50" s="108" t="s">
        <v>82</v>
      </c>
      <c r="C50" s="83"/>
      <c r="D50" s="109"/>
      <c r="E50" s="86"/>
      <c r="F50" s="84">
        <f t="shared" si="3"/>
        <v>0</v>
      </c>
      <c r="G50" s="68"/>
      <c r="J50" s="157"/>
      <c r="K50" s="156"/>
    </row>
    <row r="51" spans="2:11" x14ac:dyDescent="0.25">
      <c r="B51" s="110" t="s">
        <v>63</v>
      </c>
      <c r="C51" s="82" t="s">
        <v>76</v>
      </c>
      <c r="D51" s="82">
        <v>75</v>
      </c>
      <c r="E51" s="82" t="s">
        <v>53</v>
      </c>
      <c r="F51" s="84">
        <f t="shared" si="3"/>
        <v>1865.3249999999998</v>
      </c>
      <c r="G51" s="68">
        <f>+F51*D51</f>
        <v>139899.375</v>
      </c>
      <c r="H51" s="1">
        <v>51750</v>
      </c>
      <c r="J51" s="154">
        <v>1785</v>
      </c>
      <c r="K51" s="156"/>
    </row>
    <row r="52" spans="2:11" x14ac:dyDescent="0.25">
      <c r="B52" s="110" t="s">
        <v>64</v>
      </c>
      <c r="C52" s="82" t="s">
        <v>76</v>
      </c>
      <c r="D52" s="82">
        <v>100</v>
      </c>
      <c r="E52" s="82" t="s">
        <v>75</v>
      </c>
      <c r="F52" s="84">
        <f t="shared" si="3"/>
        <v>637.44999999999993</v>
      </c>
      <c r="G52" s="68">
        <f t="shared" ref="G52:G58" si="5">+F52*D52</f>
        <v>63744.999999999993</v>
      </c>
      <c r="H52" s="1">
        <v>79000</v>
      </c>
      <c r="J52" s="154">
        <v>610</v>
      </c>
      <c r="K52" s="156"/>
    </row>
    <row r="53" spans="2:11" x14ac:dyDescent="0.25">
      <c r="B53" s="110" t="s">
        <v>65</v>
      </c>
      <c r="C53" s="82" t="s">
        <v>76</v>
      </c>
      <c r="D53" s="82">
        <v>950</v>
      </c>
      <c r="E53" s="82" t="s">
        <v>74</v>
      </c>
      <c r="F53" s="84">
        <f t="shared" si="3"/>
        <v>1651.1</v>
      </c>
      <c r="G53" s="68">
        <f t="shared" si="5"/>
        <v>1568545</v>
      </c>
      <c r="H53" s="1">
        <v>741000</v>
      </c>
      <c r="J53" s="154">
        <v>1580</v>
      </c>
      <c r="K53" s="156"/>
    </row>
    <row r="54" spans="2:11" x14ac:dyDescent="0.25">
      <c r="B54" s="110" t="s">
        <v>66</v>
      </c>
      <c r="C54" s="82" t="s">
        <v>77</v>
      </c>
      <c r="D54" s="82">
        <v>5</v>
      </c>
      <c r="E54" s="82" t="s">
        <v>73</v>
      </c>
      <c r="F54" s="84">
        <f t="shared" si="3"/>
        <v>3474.6249999999995</v>
      </c>
      <c r="G54" s="68">
        <f t="shared" si="5"/>
        <v>17373.124999999996</v>
      </c>
      <c r="H54" s="1">
        <v>12500</v>
      </c>
      <c r="J54" s="154">
        <v>3325</v>
      </c>
      <c r="K54" s="156"/>
    </row>
    <row r="55" spans="2:11" x14ac:dyDescent="0.25">
      <c r="B55" s="110" t="s">
        <v>67</v>
      </c>
      <c r="C55" s="82" t="s">
        <v>77</v>
      </c>
      <c r="D55" s="82">
        <v>5</v>
      </c>
      <c r="E55" s="82" t="s">
        <v>73</v>
      </c>
      <c r="F55" s="84">
        <f t="shared" si="3"/>
        <v>10638.099999999999</v>
      </c>
      <c r="G55" s="68">
        <f t="shared" si="5"/>
        <v>53190.499999999993</v>
      </c>
      <c r="H55" s="1">
        <v>47500</v>
      </c>
      <c r="J55" s="154">
        <v>10180</v>
      </c>
      <c r="K55" s="156"/>
    </row>
    <row r="56" spans="2:11" x14ac:dyDescent="0.25">
      <c r="B56" s="110" t="s">
        <v>68</v>
      </c>
      <c r="C56" s="82" t="s">
        <v>77</v>
      </c>
      <c r="D56" s="82">
        <v>5</v>
      </c>
      <c r="E56" s="82" t="s">
        <v>72</v>
      </c>
      <c r="F56" s="84">
        <f t="shared" si="3"/>
        <v>11636.074999999999</v>
      </c>
      <c r="G56" s="68">
        <f t="shared" si="5"/>
        <v>58180.374999999993</v>
      </c>
      <c r="H56" s="1">
        <v>39380</v>
      </c>
      <c r="J56" s="154">
        <v>11135</v>
      </c>
      <c r="K56" s="156"/>
    </row>
    <row r="57" spans="2:11" x14ac:dyDescent="0.25">
      <c r="B57" s="110" t="s">
        <v>110</v>
      </c>
      <c r="C57" s="82" t="s">
        <v>77</v>
      </c>
      <c r="D57" s="82">
        <v>4</v>
      </c>
      <c r="E57" s="82" t="s">
        <v>71</v>
      </c>
      <c r="F57" s="84">
        <f t="shared" si="3"/>
        <v>11024.75</v>
      </c>
      <c r="G57" s="68">
        <f t="shared" si="5"/>
        <v>44099</v>
      </c>
      <c r="H57" s="1">
        <v>20400</v>
      </c>
      <c r="J57" s="154">
        <v>10550</v>
      </c>
      <c r="K57" s="156"/>
    </row>
    <row r="58" spans="2:11" x14ac:dyDescent="0.25">
      <c r="B58" s="110" t="s">
        <v>69</v>
      </c>
      <c r="C58" s="82" t="s">
        <v>77</v>
      </c>
      <c r="D58" s="82">
        <v>50</v>
      </c>
      <c r="E58" s="111" t="s">
        <v>70</v>
      </c>
      <c r="F58" s="84">
        <f t="shared" si="3"/>
        <v>1139.05</v>
      </c>
      <c r="G58" s="68">
        <f t="shared" si="5"/>
        <v>56952.5</v>
      </c>
      <c r="H58" s="1">
        <v>36500</v>
      </c>
      <c r="J58" s="154">
        <v>1090</v>
      </c>
      <c r="K58" s="156"/>
    </row>
    <row r="59" spans="2:11" x14ac:dyDescent="0.25">
      <c r="B59" s="112" t="s">
        <v>98</v>
      </c>
      <c r="C59" s="82"/>
      <c r="D59" s="82"/>
      <c r="E59" s="111"/>
      <c r="F59" s="84">
        <f t="shared" si="3"/>
        <v>0</v>
      </c>
      <c r="G59" s="68"/>
      <c r="J59" s="154"/>
      <c r="K59" s="156"/>
    </row>
    <row r="60" spans="2:11" x14ac:dyDescent="0.25">
      <c r="B60" s="57" t="s">
        <v>100</v>
      </c>
      <c r="C60" s="82" t="s">
        <v>101</v>
      </c>
      <c r="D60" s="82">
        <v>1</v>
      </c>
      <c r="E60" s="111" t="s">
        <v>105</v>
      </c>
      <c r="F60" s="84">
        <f t="shared" si="3"/>
        <v>30252.749999999996</v>
      </c>
      <c r="G60" s="68">
        <f>+F60*D60</f>
        <v>30252.749999999996</v>
      </c>
      <c r="J60" s="154">
        <v>28950</v>
      </c>
      <c r="K60" s="156"/>
    </row>
    <row r="61" spans="2:11" x14ac:dyDescent="0.25">
      <c r="B61" s="112" t="s">
        <v>99</v>
      </c>
      <c r="C61" s="82"/>
      <c r="D61" s="82"/>
      <c r="E61" s="111"/>
      <c r="F61" s="84">
        <f t="shared" si="3"/>
        <v>0</v>
      </c>
      <c r="G61" s="68"/>
      <c r="J61" s="154"/>
      <c r="K61" s="156"/>
    </row>
    <row r="62" spans="2:11" x14ac:dyDescent="0.25">
      <c r="B62" s="57" t="s">
        <v>102</v>
      </c>
      <c r="C62" s="82" t="s">
        <v>106</v>
      </c>
      <c r="D62" s="82">
        <v>2</v>
      </c>
      <c r="E62" s="111" t="s">
        <v>107</v>
      </c>
      <c r="F62" s="84">
        <f t="shared" si="3"/>
        <v>197160.15</v>
      </c>
      <c r="G62" s="68">
        <f>+F62*D62</f>
        <v>394320.3</v>
      </c>
      <c r="J62" s="154">
        <v>188670</v>
      </c>
      <c r="K62" s="156"/>
    </row>
    <row r="63" spans="2:11" x14ac:dyDescent="0.25">
      <c r="B63" s="108" t="s">
        <v>83</v>
      </c>
      <c r="C63" s="83" t="s">
        <v>42</v>
      </c>
      <c r="D63" s="109">
        <v>1</v>
      </c>
      <c r="E63" s="86" t="s">
        <v>43</v>
      </c>
      <c r="F63" s="84">
        <f t="shared" si="3"/>
        <v>323166.25</v>
      </c>
      <c r="G63" s="68">
        <f>+D63*F63</f>
        <v>323166.25</v>
      </c>
      <c r="J63" s="157">
        <v>309250</v>
      </c>
      <c r="K63" s="156"/>
    </row>
    <row r="64" spans="2:11" ht="15.75" thickBot="1" x14ac:dyDescent="0.3">
      <c r="B64" s="96" t="s">
        <v>27</v>
      </c>
      <c r="C64" s="97"/>
      <c r="D64" s="98"/>
      <c r="E64" s="97"/>
      <c r="F64" s="98"/>
      <c r="G64" s="99">
        <f>SUM(G44:G63)</f>
        <v>10494219.175000001</v>
      </c>
    </row>
    <row r="65" spans="1:8" x14ac:dyDescent="0.25">
      <c r="B65" s="5"/>
      <c r="C65" s="4"/>
      <c r="D65" s="11"/>
      <c r="E65" s="4"/>
      <c r="F65" s="11"/>
      <c r="G65" s="17"/>
    </row>
    <row r="66" spans="1:8" x14ac:dyDescent="0.25">
      <c r="B66" s="77" t="s">
        <v>87</v>
      </c>
      <c r="C66" s="100"/>
      <c r="D66" s="101"/>
      <c r="E66" s="101"/>
      <c r="F66" s="102"/>
      <c r="G66" s="103"/>
    </row>
    <row r="67" spans="1:8" ht="24" x14ac:dyDescent="0.25">
      <c r="B67" s="124" t="s">
        <v>88</v>
      </c>
      <c r="C67" s="104" t="s">
        <v>126</v>
      </c>
      <c r="D67" s="104" t="s">
        <v>127</v>
      </c>
      <c r="E67" s="124" t="s">
        <v>86</v>
      </c>
      <c r="F67" s="104" t="s">
        <v>15</v>
      </c>
      <c r="G67" s="124" t="s">
        <v>16</v>
      </c>
    </row>
    <row r="68" spans="1:8" x14ac:dyDescent="0.25">
      <c r="B68" s="92" t="s">
        <v>78</v>
      </c>
      <c r="C68" s="125" t="s">
        <v>108</v>
      </c>
      <c r="D68" s="126">
        <v>1</v>
      </c>
      <c r="E68" s="127" t="s">
        <v>109</v>
      </c>
      <c r="F68" s="128">
        <v>350000</v>
      </c>
      <c r="G68" s="128">
        <f>F68*D68</f>
        <v>350000</v>
      </c>
    </row>
    <row r="69" spans="1:8" x14ac:dyDescent="0.25">
      <c r="B69" s="92" t="s">
        <v>111</v>
      </c>
      <c r="C69" s="129" t="s">
        <v>112</v>
      </c>
      <c r="D69" s="130">
        <v>1</v>
      </c>
      <c r="E69" s="131" t="s">
        <v>109</v>
      </c>
      <c r="F69" s="132">
        <v>1100000</v>
      </c>
      <c r="G69" s="128">
        <f>F69*D69</f>
        <v>1100000</v>
      </c>
    </row>
    <row r="70" spans="1:8" ht="15.75" thickBot="1" x14ac:dyDescent="0.3">
      <c r="B70" s="133" t="s">
        <v>89</v>
      </c>
      <c r="C70" s="134"/>
      <c r="D70" s="134"/>
      <c r="E70" s="134"/>
      <c r="F70" s="134"/>
      <c r="G70" s="135">
        <f>SUM(G68:G69)</f>
        <v>1450000</v>
      </c>
    </row>
    <row r="71" spans="1:8" ht="15.75" thickBot="1" x14ac:dyDescent="0.3">
      <c r="A71" s="2"/>
      <c r="B71" s="5"/>
      <c r="C71" s="4"/>
      <c r="D71" s="4"/>
      <c r="E71" s="4"/>
      <c r="F71" s="4"/>
      <c r="G71" s="5"/>
      <c r="H71" s="2"/>
    </row>
    <row r="72" spans="1:8" ht="15.75" thickBot="1" x14ac:dyDescent="0.3">
      <c r="B72" s="136" t="s">
        <v>13</v>
      </c>
      <c r="C72" s="21"/>
      <c r="D72" s="21"/>
      <c r="E72" s="21"/>
      <c r="F72" s="21"/>
      <c r="G72" s="140">
        <f>+G29+G40+G64+G70</f>
        <v>21725719.175000001</v>
      </c>
    </row>
    <row r="73" spans="1:8" ht="15.75" thickBot="1" x14ac:dyDescent="0.3">
      <c r="B73" s="137" t="s">
        <v>25</v>
      </c>
      <c r="C73" s="20"/>
      <c r="D73" s="20"/>
      <c r="E73" s="20"/>
      <c r="F73" s="20"/>
      <c r="G73" s="141">
        <f>0.05*G72</f>
        <v>1086285.95875</v>
      </c>
    </row>
    <row r="74" spans="1:8" ht="15.75" thickBot="1" x14ac:dyDescent="0.3">
      <c r="B74" s="138" t="s">
        <v>26</v>
      </c>
      <c r="C74" s="21"/>
      <c r="D74" s="21"/>
      <c r="E74" s="21"/>
      <c r="F74" s="21"/>
      <c r="G74" s="140">
        <f>SUM(G72:G73)</f>
        <v>22812005.133749999</v>
      </c>
    </row>
    <row r="75" spans="1:8" ht="15.75" thickBot="1" x14ac:dyDescent="0.3">
      <c r="B75" s="137" t="s">
        <v>24</v>
      </c>
      <c r="C75" s="20"/>
      <c r="D75" s="20"/>
      <c r="E75" s="20"/>
      <c r="F75" s="20"/>
      <c r="G75" s="141">
        <f>+G11</f>
        <v>36000000</v>
      </c>
    </row>
    <row r="76" spans="1:8" ht="15.75" thickBot="1" x14ac:dyDescent="0.3">
      <c r="B76" s="139" t="s">
        <v>17</v>
      </c>
      <c r="C76" s="22"/>
      <c r="D76" s="22"/>
      <c r="E76" s="22"/>
      <c r="F76" s="22"/>
      <c r="G76" s="158">
        <f>+G75-G74</f>
        <v>13187994.866250001</v>
      </c>
    </row>
    <row r="77" spans="1:8" x14ac:dyDescent="0.25">
      <c r="B77" s="3"/>
      <c r="C77" s="3"/>
      <c r="D77" s="3"/>
      <c r="E77" s="3"/>
      <c r="F77" s="3"/>
      <c r="G77" s="3"/>
      <c r="H77" s="3"/>
    </row>
    <row r="78" spans="1:8" x14ac:dyDescent="0.25">
      <c r="B78" s="3"/>
      <c r="C78" s="3"/>
      <c r="D78" s="160"/>
      <c r="E78" s="161"/>
      <c r="F78" s="3"/>
      <c r="G78" s="3"/>
      <c r="H78" s="3"/>
    </row>
    <row r="79" spans="1:8" ht="15.75" thickBot="1" x14ac:dyDescent="0.3">
      <c r="B79" s="3"/>
      <c r="C79" s="3"/>
      <c r="D79" s="12"/>
      <c r="E79" s="12"/>
      <c r="F79" s="12"/>
      <c r="G79" s="3"/>
      <c r="H79" s="3"/>
    </row>
    <row r="80" spans="1:8" x14ac:dyDescent="0.25">
      <c r="B80" s="45" t="s">
        <v>90</v>
      </c>
      <c r="C80" s="46"/>
      <c r="D80" s="47"/>
      <c r="E80" s="47"/>
      <c r="F80" s="48"/>
    </row>
    <row r="81" spans="2:7" x14ac:dyDescent="0.25">
      <c r="B81" s="49" t="s">
        <v>91</v>
      </c>
      <c r="C81" s="2"/>
      <c r="D81" s="2"/>
      <c r="E81" s="2"/>
      <c r="F81" s="50"/>
    </row>
    <row r="82" spans="2:7" x14ac:dyDescent="0.25">
      <c r="B82" s="49" t="s">
        <v>92</v>
      </c>
      <c r="C82" s="2"/>
      <c r="D82" s="2"/>
      <c r="E82" s="2"/>
      <c r="F82" s="50"/>
    </row>
    <row r="83" spans="2:7" x14ac:dyDescent="0.25">
      <c r="B83" s="49" t="s">
        <v>93</v>
      </c>
      <c r="C83" s="2"/>
      <c r="D83" s="2"/>
      <c r="E83" s="2"/>
      <c r="F83" s="50"/>
    </row>
    <row r="84" spans="2:7" x14ac:dyDescent="0.25">
      <c r="B84" s="49" t="s">
        <v>94</v>
      </c>
      <c r="C84" s="2"/>
      <c r="D84" s="2"/>
      <c r="E84" s="2"/>
      <c r="F84" s="50"/>
    </row>
    <row r="85" spans="2:7" ht="15.75" thickBot="1" x14ac:dyDescent="0.3">
      <c r="B85" s="51" t="s">
        <v>95</v>
      </c>
      <c r="C85" s="52"/>
      <c r="D85" s="52"/>
      <c r="E85" s="52"/>
      <c r="F85" s="53"/>
    </row>
    <row r="87" spans="2:7" ht="15.75" thickBot="1" x14ac:dyDescent="0.3">
      <c r="B87" s="162" t="s">
        <v>113</v>
      </c>
      <c r="C87" s="163"/>
      <c r="D87" s="44"/>
      <c r="E87" s="33"/>
      <c r="F87" s="33"/>
    </row>
    <row r="88" spans="2:7" x14ac:dyDescent="0.25">
      <c r="B88" s="142" t="s">
        <v>88</v>
      </c>
      <c r="C88" s="143" t="s">
        <v>114</v>
      </c>
      <c r="D88" s="144" t="s">
        <v>115</v>
      </c>
      <c r="E88" s="33"/>
      <c r="F88" s="33"/>
    </row>
    <row r="89" spans="2:7" x14ac:dyDescent="0.25">
      <c r="B89" s="34" t="s">
        <v>116</v>
      </c>
      <c r="C89" s="35">
        <f>G29</f>
        <v>9264000</v>
      </c>
      <c r="D89" s="36">
        <f>+C89/C94</f>
        <v>0.40610196016018157</v>
      </c>
      <c r="E89" s="33"/>
      <c r="F89" s="33"/>
    </row>
    <row r="90" spans="2:7" x14ac:dyDescent="0.25">
      <c r="B90" s="34" t="s">
        <v>117</v>
      </c>
      <c r="C90" s="35">
        <f>G40</f>
        <v>517500</v>
      </c>
      <c r="D90" s="36">
        <f>(C90/C94)</f>
        <v>2.268542361646092E-2</v>
      </c>
      <c r="E90" s="33"/>
      <c r="F90" s="33"/>
    </row>
    <row r="91" spans="2:7" x14ac:dyDescent="0.25">
      <c r="B91" s="34" t="s">
        <v>14</v>
      </c>
      <c r="C91" s="35">
        <f>G64</f>
        <v>10494219.175000001</v>
      </c>
      <c r="D91" s="36">
        <f>(C91/C94)</f>
        <v>0.46003054591084458</v>
      </c>
      <c r="E91" s="33"/>
      <c r="F91" s="33"/>
    </row>
    <row r="92" spans="2:7" x14ac:dyDescent="0.25">
      <c r="B92" s="34" t="s">
        <v>118</v>
      </c>
      <c r="C92" s="37">
        <f>G70</f>
        <v>1450000</v>
      </c>
      <c r="D92" s="36">
        <f>(C92/C94)</f>
        <v>6.3563022693465379E-2</v>
      </c>
      <c r="E92" s="38"/>
      <c r="F92" s="38"/>
      <c r="G92" s="19"/>
    </row>
    <row r="93" spans="2:7" x14ac:dyDescent="0.25">
      <c r="B93" s="34" t="s">
        <v>119</v>
      </c>
      <c r="C93" s="37">
        <f>G73</f>
        <v>1086285.95875</v>
      </c>
      <c r="D93" s="36">
        <f>(C93/C94)</f>
        <v>4.7619047619047623E-2</v>
      </c>
      <c r="E93" s="38"/>
      <c r="F93" s="38"/>
    </row>
    <row r="94" spans="2:7" ht="15.75" thickBot="1" x14ac:dyDescent="0.3">
      <c r="B94" s="145" t="s">
        <v>120</v>
      </c>
      <c r="C94" s="146">
        <f>SUM(C89:C93)</f>
        <v>22812005.133749999</v>
      </c>
      <c r="D94" s="147">
        <f>SUM(D89:D93)</f>
        <v>1</v>
      </c>
      <c r="E94" s="38"/>
      <c r="F94" s="38"/>
      <c r="G94" s="19"/>
    </row>
    <row r="95" spans="2:7" x14ac:dyDescent="0.25">
      <c r="B95" s="39"/>
      <c r="C95" s="40"/>
      <c r="D95" s="40"/>
      <c r="E95" s="40"/>
      <c r="F95" s="40"/>
    </row>
    <row r="96" spans="2:7" ht="15.75" thickBot="1" x14ac:dyDescent="0.3">
      <c r="B96" s="41"/>
      <c r="C96" s="40"/>
      <c r="D96" s="40"/>
      <c r="E96" s="40"/>
      <c r="F96" s="40"/>
    </row>
    <row r="97" spans="2:6" ht="15.75" thickBot="1" x14ac:dyDescent="0.3">
      <c r="B97" s="164" t="s">
        <v>128</v>
      </c>
      <c r="C97" s="165"/>
      <c r="D97" s="165"/>
      <c r="E97" s="166"/>
    </row>
    <row r="98" spans="2:6" x14ac:dyDescent="0.25">
      <c r="B98" s="148" t="s">
        <v>129</v>
      </c>
      <c r="C98" s="151">
        <v>35000</v>
      </c>
      <c r="D98" s="152">
        <v>45000</v>
      </c>
      <c r="E98" s="153">
        <v>50000</v>
      </c>
    </row>
    <row r="99" spans="2:6" ht="15.75" thickBot="1" x14ac:dyDescent="0.3">
      <c r="B99" s="145" t="s">
        <v>130</v>
      </c>
      <c r="C99" s="149">
        <f>G74/C98</f>
        <v>651.77157524999996</v>
      </c>
      <c r="D99" s="146">
        <f>G72/D98</f>
        <v>482.79375944444445</v>
      </c>
      <c r="E99" s="150">
        <f>G73/E98</f>
        <v>21.725719174999998</v>
      </c>
    </row>
    <row r="100" spans="2:6" x14ac:dyDescent="0.25">
      <c r="B100" s="42" t="s">
        <v>121</v>
      </c>
      <c r="C100" s="43"/>
      <c r="D100" s="43"/>
      <c r="E100" s="43"/>
      <c r="F100" s="43"/>
    </row>
  </sheetData>
  <mergeCells count="10">
    <mergeCell ref="B16:G16"/>
    <mergeCell ref="D78:E78"/>
    <mergeCell ref="B87:C87"/>
    <mergeCell ref="B97:E97"/>
    <mergeCell ref="E8:F8"/>
    <mergeCell ref="E9:F9"/>
    <mergeCell ref="E10:F10"/>
    <mergeCell ref="E12:F12"/>
    <mergeCell ref="E13:F13"/>
    <mergeCell ref="E14:F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8EB22B-724D-4F15-BE50-EB13A0FFEB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4AB5A2-4109-4925-B575-9FB0CBC899EF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elements/1.1/"/>
    <ds:schemaRef ds:uri="http://purl.org/dc/dcmitype/"/>
    <ds:schemaRef ds:uri="http://schemas.microsoft.com/office/infopath/2007/PartnerControls"/>
    <ds:schemaRef ds:uri="1030f0af-99cb-42f1-88fc-acec73331192"/>
    <ds:schemaRef ds:uri="c5dbce2d-49dc-4afe-a5b0-d7fb7a90116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5032AC8-9EB3-469E-82CC-FD034DADF3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 22.06.22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cp:lastPrinted>2014-11-06T15:55:49Z</cp:lastPrinted>
  <dcterms:created xsi:type="dcterms:W3CDTF">2014-09-10T20:26:27Z</dcterms:created>
  <dcterms:modified xsi:type="dcterms:W3CDTF">2022-07-29T12:58:50Z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