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Gran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C93" i="1" l="1"/>
  <c r="D93" i="1"/>
  <c r="G53" i="1" l="1"/>
  <c r="G47" i="1"/>
  <c r="G29" i="1" l="1"/>
  <c r="G30" i="1"/>
  <c r="G28" i="1"/>
  <c r="G49" i="1" l="1"/>
  <c r="G50" i="1"/>
  <c r="G51" i="1"/>
  <c r="G54" i="1" l="1"/>
  <c r="G60" i="1"/>
  <c r="G22" i="1"/>
  <c r="G23" i="1"/>
  <c r="G24" i="1"/>
  <c r="G25" i="1"/>
  <c r="G26" i="1"/>
  <c r="G27" i="1"/>
  <c r="G41" i="1"/>
  <c r="G12" i="1" l="1"/>
  <c r="C87" i="1" l="1"/>
  <c r="G40" i="1"/>
  <c r="G42" i="1" s="1"/>
  <c r="G21" i="1"/>
  <c r="G31" i="1" s="1"/>
  <c r="G65" i="1"/>
  <c r="G62" i="1" l="1"/>
  <c r="C83" i="1"/>
  <c r="C86" i="1"/>
  <c r="C85" i="1"/>
  <c r="G63" i="1" l="1"/>
  <c r="G64" i="1" l="1"/>
  <c r="C88" i="1"/>
  <c r="C89" i="1" s="1"/>
  <c r="D86" i="1" s="1"/>
  <c r="D94" i="1" l="1"/>
  <c r="C94" i="1"/>
  <c r="E94" i="1"/>
  <c r="G66" i="1"/>
  <c r="D88" i="1"/>
  <c r="D85" i="1"/>
  <c r="D87" i="1"/>
  <c r="D83" i="1"/>
  <c r="D89" i="1" l="1"/>
</calcChain>
</file>

<file path=xl/sharedStrings.xml><?xml version="1.0" encoding="utf-8"?>
<sst xmlns="http://schemas.openxmlformats.org/spreadsheetml/2006/main" count="149" uniqueCount="112">
  <si>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</si>
  <si>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</si>
  <si>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</si>
  <si>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</si>
  <si>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</si>
  <si>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</si>
  <si>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</si>
  <si>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</si>
  <si>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</si>
  <si>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</si>
  <si>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</si>
  <si>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</si>
  <si>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</si>
  <si>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</si>
  <si>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</si>
  <si>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</si>
  <si>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</si>
  <si>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</si>
  <si>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</si>
  <si>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</si>
  <si>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</si>
  <si>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</si>
  <si>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</si>
  <si>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</si>
  <si>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</si>
  <si>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</si>
  <si>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</si>
  <si>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</si>
  <si>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Septiembre-Octubre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</si>
  <si>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</si>
  <si>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</si>
  <si>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</si>
  <si>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</si>
  <si>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</si>
  <si>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</si>
  <si>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</si>
  <si>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</si>
  <si>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</si>
  <si>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</si>
  <si>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</si>
  <si>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</si>
  <si>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</si>
  <si>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</si>
  <si>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</si>
  <si>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</si>
  <si>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</si>
  <si>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</si>
  <si>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</si>
  <si>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</si>
  <si>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</si>
  <si>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</si>
  <si>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</si>
  <si>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</si>
  <si>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</si>
  <si>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</si>
  <si>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</si>
  <si>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</si>
  <si>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</si>
  <si>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</si>
  <si>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Consumo en fresco</t>
  </si>
  <si>
    <t>Septiembre</t>
  </si>
  <si>
    <t>Desmalezado</t>
  </si>
  <si>
    <t>Guano no avícola</t>
  </si>
  <si>
    <t>Noviembre-Marzo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</si>
  <si>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</si>
  <si>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</si>
  <si>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</si>
  <si>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</si>
  <si>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Rastraje</t>
  </si>
  <si>
    <t>Riegos</t>
  </si>
  <si>
    <t>Enero-Mayo</t>
  </si>
  <si>
    <t>RENDIMIENTO ( Kg/Há.)</t>
  </si>
  <si>
    <t>PRECIO ESPERADO ($/Kg)</t>
  </si>
  <si>
    <t>Riego  Lavado de Sales</t>
  </si>
  <si>
    <t>Julio-Septiembre</t>
  </si>
  <si>
    <t>Anual</t>
  </si>
  <si>
    <t>Hoyadura</t>
  </si>
  <si>
    <t>Transplante</t>
  </si>
  <si>
    <t>Mayo-Julio</t>
  </si>
  <si>
    <t>Aplicación Estiercol</t>
  </si>
  <si>
    <t>Aplicación de Agroproductos</t>
  </si>
  <si>
    <t>Árbol</t>
  </si>
  <si>
    <t>Saco 50 Kg</t>
  </si>
  <si>
    <t>Mayo</t>
  </si>
  <si>
    <t>Fosfato Diamónico</t>
  </si>
  <si>
    <t>Saco 25 Kg</t>
  </si>
  <si>
    <t>DETERGENTE</t>
  </si>
  <si>
    <t>Jabón Potásico</t>
  </si>
  <si>
    <t>20 Lt</t>
  </si>
  <si>
    <t>Diciembre</t>
  </si>
  <si>
    <t>6. El costo de la mano de obra No permanente o familiar, contratada por labores especificas.</t>
  </si>
  <si>
    <t>7. Marco plantación es de 3 m x 2.5 m.</t>
  </si>
  <si>
    <t>10. Productividad  cocentrándose durante los meses Enero-Mayo.</t>
  </si>
  <si>
    <t>8. Entrada en Producción al segundo año con rendimientos de 3 kg/árbol.</t>
  </si>
  <si>
    <t>Poda árbol</t>
  </si>
  <si>
    <t>árbol</t>
  </si>
  <si>
    <t>Lavado Foliar</t>
  </si>
  <si>
    <t>Enero-Junio</t>
  </si>
  <si>
    <t>Cosecha</t>
  </si>
  <si>
    <t>9. Estabilización productividad al quinto año, pudiendo llegar a 30 kg/árbol, rendimiento considerado 13 kg/árbol.</t>
  </si>
  <si>
    <t>MATERIAL VEGETAL</t>
  </si>
  <si>
    <t>Plántula</t>
  </si>
  <si>
    <t>Recambio Mat. Vegetal</t>
  </si>
  <si>
    <t>GRANADO ESTABLECIDO</t>
  </si>
  <si>
    <t>Rendimiento (Kg/hà)</t>
  </si>
  <si>
    <t>Costo unitario ($/Kg) (*)</t>
  </si>
  <si>
    <t>Wonderful/Cholele</t>
  </si>
  <si>
    <t>Nitrato de Potasio</t>
  </si>
  <si>
    <t>Heladas-estructura productivas dañadas por sismos y viento.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</si>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</sst>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 wrapText="1"/>
    </xf>
    <xf numFmtId="0" fontId="0" fillId="0" borderId="18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8" fillId="5" borderId="20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49" fontId="8" fillId="3" borderId="2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5" fontId="8" fillId="3" borderId="24" xfId="0" applyNumberFormat="1" applyFont="1" applyFill="1" applyBorder="1" applyAlignment="1">
      <alignment vertical="center"/>
    </xf>
    <xf numFmtId="49" fontId="8" fillId="5" borderId="2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5" fontId="8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0" fontId="8" fillId="9" borderId="48" xfId="0" applyFont="1" applyFill="1" applyBorder="1" applyAlignment="1">
      <alignment vertical="center"/>
    </xf>
    <xf numFmtId="49" fontId="3" fillId="9" borderId="49" xfId="0" applyNumberFormat="1" applyFont="1" applyFill="1" applyBorder="1" applyAlignment="1">
      <alignment vertical="center"/>
    </xf>
    <xf numFmtId="0" fontId="8" fillId="9" borderId="49" xfId="0" applyFont="1" applyFill="1" applyBorder="1" applyAlignment="1">
      <alignment vertical="center"/>
    </xf>
    <xf numFmtId="0" fontId="8" fillId="9" borderId="50" xfId="0" applyFont="1" applyFill="1" applyBorder="1" applyAlignment="1">
      <alignment vertical="center"/>
    </xf>
    <xf numFmtId="49" fontId="4" fillId="8" borderId="51" xfId="0" applyNumberFormat="1" applyFont="1" applyFill="1" applyBorder="1" applyAlignment="1">
      <alignment vertical="center"/>
    </xf>
    <xf numFmtId="49" fontId="4" fillId="8" borderId="46" xfId="0" applyNumberFormat="1" applyFont="1" applyFill="1" applyBorder="1" applyAlignment="1">
      <alignment vertical="center"/>
    </xf>
    <xf numFmtId="49" fontId="1" fillId="8" borderId="52" xfId="0" applyNumberFormat="1" applyFont="1" applyFill="1" applyBorder="1" applyAlignment="1"/>
    <xf numFmtId="0" fontId="1" fillId="9" borderId="50" xfId="0" applyFont="1" applyFill="1" applyBorder="1" applyAlignment="1"/>
    <xf numFmtId="49" fontId="8" fillId="3" borderId="53" xfId="0" applyNumberFormat="1" applyFont="1" applyFill="1" applyBorder="1" applyAlignment="1">
      <alignment horizontal="center" vertical="center"/>
    </xf>
    <xf numFmtId="49" fontId="8" fillId="3" borderId="53" xfId="0" applyNumberFormat="1" applyFont="1" applyFill="1" applyBorder="1" applyAlignment="1">
      <alignment horizontal="center" vertical="center" wrapText="1"/>
    </xf>
    <xf numFmtId="0" fontId="1" fillId="2" borderId="54" xfId="0" applyFont="1" applyFill="1" applyBorder="1" applyAlignment="1"/>
    <xf numFmtId="0" fontId="1" fillId="2" borderId="55" xfId="0" applyFont="1" applyFill="1" applyBorder="1" applyAlignment="1"/>
    <xf numFmtId="3" fontId="1" fillId="2" borderId="55" xfId="0" applyNumberFormat="1" applyFont="1" applyFill="1" applyBorder="1" applyAlignment="1"/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3" fontId="1" fillId="2" borderId="47" xfId="0" applyNumberFormat="1" applyFont="1" applyFill="1" applyBorder="1" applyAlignment="1">
      <alignment horizontal="right" wrapText="1"/>
    </xf>
    <xf numFmtId="49" fontId="2" fillId="3" borderId="47" xfId="0" applyNumberFormat="1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vertical="center"/>
    </xf>
    <xf numFmtId="3" fontId="2" fillId="3" borderId="47" xfId="0" applyNumberFormat="1" applyFont="1" applyFill="1" applyBorder="1" applyAlignment="1">
      <alignment vertical="center"/>
    </xf>
    <xf numFmtId="49" fontId="3" fillId="9" borderId="48" xfId="0" applyNumberFormat="1" applyFont="1" applyFill="1" applyBorder="1" applyAlignment="1">
      <alignment vertical="center"/>
    </xf>
    <xf numFmtId="0" fontId="4" fillId="9" borderId="4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5"/>
  <sheetViews>
    <sheetView showGridLines="0" tabSelected="1" workbookViewId="0">
      <selection activeCell="J64" sqref="J64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45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45" t="s">
        <v>0</v>
      </c>
      <c r="C9" s="18" t="s">
        <v>103</v>
      </c>
      <c r="D9" s="46"/>
      <c r="E9" s="146" t="s">
        <v>71</v>
      </c>
      <c r="F9" s="147"/>
      <c r="G9" s="19">
        <v>15600</v>
      </c>
    </row>
    <row r="10" spans="2:7" ht="38.25" customHeight="1" x14ac:dyDescent="0.3">
      <c r="B10" s="20" t="s">
        <v>1</v>
      </c>
      <c r="C10" s="21" t="s">
        <v>106</v>
      </c>
      <c r="D10" s="46"/>
      <c r="E10" s="144" t="s">
        <v>2</v>
      </c>
      <c r="F10" s="145"/>
      <c r="G10" s="22" t="s">
        <v>70</v>
      </c>
    </row>
    <row r="11" spans="2:7" ht="18" customHeight="1" x14ac:dyDescent="0.3">
      <c r="B11" s="20" t="s">
        <v>3</v>
      </c>
      <c r="C11" s="18" t="s">
        <v>4</v>
      </c>
      <c r="D11" s="46"/>
      <c r="E11" s="142" t="s">
        <v>72</v>
      </c>
      <c r="F11" s="143"/>
      <c r="G11" s="23">
        <v>1200</v>
      </c>
    </row>
    <row r="12" spans="2:7" ht="11.25" customHeight="1" x14ac:dyDescent="0.3">
      <c r="B12" s="20" t="s">
        <v>5</v>
      </c>
      <c r="C12" s="18" t="s">
        <v>57</v>
      </c>
      <c r="D12" s="46"/>
      <c r="E12" s="24" t="s">
        <v>6</v>
      </c>
      <c r="F12" s="25"/>
      <c r="G12" s="26">
        <f>+G11*G9</f>
        <v>18720000</v>
      </c>
    </row>
    <row r="13" spans="2:7" ht="11.25" customHeight="1" x14ac:dyDescent="0.3">
      <c r="B13" s="20" t="s">
        <v>7</v>
      </c>
      <c r="C13" s="18" t="s">
        <v>58</v>
      </c>
      <c r="D13" s="46"/>
      <c r="E13" s="142" t="s">
        <v>8</v>
      </c>
      <c r="F13" s="143"/>
      <c r="G13" s="18" t="s">
        <v>59</v>
      </c>
    </row>
    <row r="14" spans="2:7" ht="13.5" customHeight="1" x14ac:dyDescent="0.3">
      <c r="B14" s="20" t="s">
        <v>9</v>
      </c>
      <c r="C14" s="18" t="s">
        <v>56</v>
      </c>
      <c r="D14" s="46"/>
      <c r="E14" s="142" t="s">
        <v>10</v>
      </c>
      <c r="F14" s="143"/>
      <c r="G14" s="18" t="s">
        <v>70</v>
      </c>
    </row>
    <row r="15" spans="2:7" ht="31.8" x14ac:dyDescent="0.3">
      <c r="B15" s="20" t="s">
        <v>11</v>
      </c>
      <c r="C15" s="27">
        <v>44748</v>
      </c>
      <c r="D15" s="46"/>
      <c r="E15" s="148" t="s">
        <v>12</v>
      </c>
      <c r="F15" s="149"/>
      <c r="G15" s="28" t="s">
        <v>108</v>
      </c>
    </row>
    <row r="16" spans="2:7" ht="12" customHeight="1" x14ac:dyDescent="0.3">
      <c r="B16" s="47"/>
      <c r="C16" s="48"/>
      <c r="D16" s="49"/>
      <c r="E16" s="50"/>
      <c r="F16" s="50"/>
      <c r="G16" s="51"/>
    </row>
    <row r="17" spans="2:7" ht="12" customHeight="1" x14ac:dyDescent="0.3">
      <c r="B17" s="150" t="s">
        <v>13</v>
      </c>
      <c r="C17" s="151"/>
      <c r="D17" s="151"/>
      <c r="E17" s="151"/>
      <c r="F17" s="151"/>
      <c r="G17" s="151"/>
    </row>
    <row r="18" spans="2:7" ht="12" customHeight="1" x14ac:dyDescent="0.3">
      <c r="B18" s="52"/>
      <c r="C18" s="53"/>
      <c r="D18" s="53"/>
      <c r="E18" s="53"/>
      <c r="F18" s="54"/>
      <c r="G18" s="54"/>
    </row>
    <row r="19" spans="2:7" ht="12" customHeight="1" x14ac:dyDescent="0.3">
      <c r="B19" s="55" t="s">
        <v>14</v>
      </c>
      <c r="C19" s="56"/>
      <c r="D19" s="57"/>
      <c r="E19" s="57"/>
      <c r="F19" s="57"/>
      <c r="G19" s="57"/>
    </row>
    <row r="20" spans="2:7" ht="24" customHeight="1" x14ac:dyDescent="0.3">
      <c r="B20" s="58" t="s">
        <v>15</v>
      </c>
      <c r="C20" s="58" t="s">
        <v>16</v>
      </c>
      <c r="D20" s="58" t="s">
        <v>17</v>
      </c>
      <c r="E20" s="58" t="s">
        <v>18</v>
      </c>
      <c r="F20" s="58" t="s">
        <v>19</v>
      </c>
      <c r="G20" s="58" t="s">
        <v>20</v>
      </c>
    </row>
    <row r="21" spans="2:7" ht="12.75" customHeight="1" x14ac:dyDescent="0.3">
      <c r="B21" s="29" t="s">
        <v>73</v>
      </c>
      <c r="C21" s="30" t="s">
        <v>21</v>
      </c>
      <c r="D21" s="31">
        <v>0.75</v>
      </c>
      <c r="E21" s="30" t="s">
        <v>74</v>
      </c>
      <c r="F21" s="26">
        <v>15000</v>
      </c>
      <c r="G21" s="26">
        <f>(D21*F21)</f>
        <v>11250</v>
      </c>
    </row>
    <row r="22" spans="2:7" ht="15.6" customHeight="1" x14ac:dyDescent="0.3">
      <c r="B22" s="29" t="s">
        <v>69</v>
      </c>
      <c r="C22" s="30" t="s">
        <v>21</v>
      </c>
      <c r="D22" s="31">
        <v>46</v>
      </c>
      <c r="E22" s="30" t="s">
        <v>75</v>
      </c>
      <c r="F22" s="26">
        <v>15000</v>
      </c>
      <c r="G22" s="26">
        <f t="shared" ref="G22:G27" si="0">(D22*F22)</f>
        <v>690000</v>
      </c>
    </row>
    <row r="23" spans="2:7" ht="26.1" customHeight="1" x14ac:dyDescent="0.3">
      <c r="B23" s="29" t="s">
        <v>76</v>
      </c>
      <c r="C23" s="30" t="s">
        <v>26</v>
      </c>
      <c r="D23" s="31">
        <v>40</v>
      </c>
      <c r="E23" s="30" t="s">
        <v>78</v>
      </c>
      <c r="F23" s="26">
        <v>15000</v>
      </c>
      <c r="G23" s="26">
        <f t="shared" si="0"/>
        <v>600000</v>
      </c>
    </row>
    <row r="24" spans="2:7" ht="14.55" customHeight="1" x14ac:dyDescent="0.3">
      <c r="B24" s="29" t="s">
        <v>77</v>
      </c>
      <c r="C24" s="30" t="s">
        <v>26</v>
      </c>
      <c r="D24" s="31">
        <v>20</v>
      </c>
      <c r="E24" s="30" t="s">
        <v>60</v>
      </c>
      <c r="F24" s="26">
        <v>15000</v>
      </c>
      <c r="G24" s="26">
        <f t="shared" si="0"/>
        <v>300000</v>
      </c>
    </row>
    <row r="25" spans="2:7" ht="14.55" customHeight="1" x14ac:dyDescent="0.3">
      <c r="B25" s="29" t="s">
        <v>79</v>
      </c>
      <c r="C25" s="152" t="s">
        <v>81</v>
      </c>
      <c r="D25" s="155">
        <v>1200</v>
      </c>
      <c r="E25" s="152" t="s">
        <v>60</v>
      </c>
      <c r="F25" s="155">
        <v>1000</v>
      </c>
      <c r="G25" s="155">
        <f t="shared" si="0"/>
        <v>1200000</v>
      </c>
    </row>
    <row r="26" spans="2:7" ht="14.55" customHeight="1" x14ac:dyDescent="0.3">
      <c r="B26" s="29" t="s">
        <v>61</v>
      </c>
      <c r="C26" s="153"/>
      <c r="D26" s="156">
        <v>12</v>
      </c>
      <c r="E26" s="158" t="s">
        <v>28</v>
      </c>
      <c r="F26" s="156"/>
      <c r="G26" s="156">
        <f t="shared" si="0"/>
        <v>0</v>
      </c>
    </row>
    <row r="27" spans="2:7" ht="12.75" customHeight="1" x14ac:dyDescent="0.3">
      <c r="B27" s="29" t="s">
        <v>80</v>
      </c>
      <c r="C27" s="154"/>
      <c r="D27" s="157">
        <v>40</v>
      </c>
      <c r="E27" s="159" t="s">
        <v>63</v>
      </c>
      <c r="F27" s="157"/>
      <c r="G27" s="157">
        <f t="shared" si="0"/>
        <v>0</v>
      </c>
    </row>
    <row r="28" spans="2:7" ht="12.75" customHeight="1" x14ac:dyDescent="0.3">
      <c r="B28" s="29" t="s">
        <v>94</v>
      </c>
      <c r="C28" s="30" t="s">
        <v>95</v>
      </c>
      <c r="D28" s="31">
        <v>1200</v>
      </c>
      <c r="E28" s="30" t="s">
        <v>29</v>
      </c>
      <c r="F28" s="26">
        <v>1000</v>
      </c>
      <c r="G28" s="26">
        <f>+D28*F28</f>
        <v>1200000</v>
      </c>
    </row>
    <row r="29" spans="2:7" ht="12.75" customHeight="1" x14ac:dyDescent="0.3">
      <c r="B29" s="29" t="s">
        <v>96</v>
      </c>
      <c r="C29" s="30" t="s">
        <v>21</v>
      </c>
      <c r="D29" s="31">
        <v>4</v>
      </c>
      <c r="E29" s="30" t="s">
        <v>97</v>
      </c>
      <c r="F29" s="26">
        <v>15000</v>
      </c>
      <c r="G29" s="26">
        <f t="shared" ref="G29:G30" si="1">+D29*F29</f>
        <v>60000</v>
      </c>
    </row>
    <row r="30" spans="2:7" ht="12.75" customHeight="1" x14ac:dyDescent="0.3">
      <c r="B30" s="29" t="s">
        <v>98</v>
      </c>
      <c r="C30" s="30" t="s">
        <v>21</v>
      </c>
      <c r="D30" s="31">
        <v>24</v>
      </c>
      <c r="E30" s="30" t="s">
        <v>70</v>
      </c>
      <c r="F30" s="26">
        <v>15000</v>
      </c>
      <c r="G30" s="26">
        <f t="shared" si="1"/>
        <v>360000</v>
      </c>
    </row>
    <row r="31" spans="2:7" ht="12.75" customHeight="1" x14ac:dyDescent="0.3">
      <c r="B31" s="5" t="s">
        <v>22</v>
      </c>
      <c r="C31" s="6"/>
      <c r="D31" s="6"/>
      <c r="E31" s="6"/>
      <c r="F31" s="7"/>
      <c r="G31" s="8">
        <f>SUM(G21:G30)</f>
        <v>4421250</v>
      </c>
    </row>
    <row r="32" spans="2:7" ht="12" customHeight="1" x14ac:dyDescent="0.3">
      <c r="B32" s="52"/>
      <c r="C32" s="54"/>
      <c r="D32" s="54"/>
      <c r="E32" s="54"/>
      <c r="F32" s="59"/>
      <c r="G32" s="59"/>
    </row>
    <row r="33" spans="2:7" ht="12" customHeight="1" x14ac:dyDescent="0.3">
      <c r="B33" s="60" t="s">
        <v>23</v>
      </c>
      <c r="C33" s="61"/>
      <c r="D33" s="62"/>
      <c r="E33" s="62"/>
      <c r="F33" s="63"/>
      <c r="G33" s="63"/>
    </row>
    <row r="34" spans="2:7" ht="24" customHeight="1" x14ac:dyDescent="0.3">
      <c r="B34" s="64" t="s">
        <v>15</v>
      </c>
      <c r="C34" s="65" t="s">
        <v>16</v>
      </c>
      <c r="D34" s="65" t="s">
        <v>17</v>
      </c>
      <c r="E34" s="64" t="s">
        <v>18</v>
      </c>
      <c r="F34" s="65" t="s">
        <v>19</v>
      </c>
      <c r="G34" s="64" t="s">
        <v>20</v>
      </c>
    </row>
    <row r="35" spans="2:7" ht="12" customHeight="1" x14ac:dyDescent="0.3">
      <c r="B35" s="66"/>
      <c r="C35" s="67"/>
      <c r="D35" s="67"/>
      <c r="E35" s="67"/>
      <c r="F35" s="66"/>
      <c r="G35" s="66"/>
    </row>
    <row r="36" spans="2:7" ht="12" customHeight="1" x14ac:dyDescent="0.3">
      <c r="B36" s="9" t="s">
        <v>24</v>
      </c>
      <c r="C36" s="10"/>
      <c r="D36" s="10"/>
      <c r="E36" s="10"/>
      <c r="F36" s="11"/>
      <c r="G36" s="11">
        <f>SUM(G35)</f>
        <v>0</v>
      </c>
    </row>
    <row r="37" spans="2:7" ht="12" customHeight="1" x14ac:dyDescent="0.3">
      <c r="B37" s="68"/>
      <c r="C37" s="69"/>
      <c r="D37" s="69"/>
      <c r="E37" s="69"/>
      <c r="F37" s="70"/>
      <c r="G37" s="70"/>
    </row>
    <row r="38" spans="2:7" ht="12" customHeight="1" x14ac:dyDescent="0.3">
      <c r="B38" s="60" t="s">
        <v>25</v>
      </c>
      <c r="C38" s="61"/>
      <c r="D38" s="62"/>
      <c r="E38" s="62"/>
      <c r="F38" s="63"/>
      <c r="G38" s="63"/>
    </row>
    <row r="39" spans="2:7" ht="24" customHeight="1" x14ac:dyDescent="0.3">
      <c r="B39" s="127" t="s">
        <v>15</v>
      </c>
      <c r="C39" s="127" t="s">
        <v>16</v>
      </c>
      <c r="D39" s="127" t="s">
        <v>17</v>
      </c>
      <c r="E39" s="127" t="s">
        <v>18</v>
      </c>
      <c r="F39" s="128" t="s">
        <v>19</v>
      </c>
      <c r="G39" s="127" t="s">
        <v>20</v>
      </c>
    </row>
    <row r="40" spans="2:7" ht="12.75" customHeight="1" x14ac:dyDescent="0.3">
      <c r="B40" s="132" t="s">
        <v>27</v>
      </c>
      <c r="C40" s="133" t="s">
        <v>26</v>
      </c>
      <c r="D40" s="134">
        <v>0.5</v>
      </c>
      <c r="E40" s="133" t="s">
        <v>60</v>
      </c>
      <c r="F40" s="135">
        <v>240000</v>
      </c>
      <c r="G40" s="135">
        <f t="shared" ref="G40" si="2">(D40*F40)</f>
        <v>120000</v>
      </c>
    </row>
    <row r="41" spans="2:7" ht="12.75" customHeight="1" x14ac:dyDescent="0.3">
      <c r="B41" s="132" t="s">
        <v>68</v>
      </c>
      <c r="C41" s="133" t="s">
        <v>26</v>
      </c>
      <c r="D41" s="134">
        <v>0.5</v>
      </c>
      <c r="E41" s="133" t="s">
        <v>60</v>
      </c>
      <c r="F41" s="135">
        <v>240000</v>
      </c>
      <c r="G41" s="135">
        <f t="shared" ref="G41" si="3">(D41*F41)</f>
        <v>120000</v>
      </c>
    </row>
    <row r="42" spans="2:7" ht="12.75" customHeight="1" x14ac:dyDescent="0.3">
      <c r="B42" s="136" t="s">
        <v>30</v>
      </c>
      <c r="C42" s="137"/>
      <c r="D42" s="137"/>
      <c r="E42" s="137"/>
      <c r="F42" s="138"/>
      <c r="G42" s="139">
        <f>SUM(G40:G41)</f>
        <v>240000</v>
      </c>
    </row>
    <row r="43" spans="2:7" ht="12" customHeight="1" x14ac:dyDescent="0.3">
      <c r="B43" s="129"/>
      <c r="C43" s="130"/>
      <c r="D43" s="130"/>
      <c r="E43" s="130"/>
      <c r="F43" s="131"/>
      <c r="G43" s="131"/>
    </row>
    <row r="44" spans="2:7" ht="12" customHeight="1" x14ac:dyDescent="0.3">
      <c r="B44" s="60" t="s">
        <v>31</v>
      </c>
      <c r="C44" s="61"/>
      <c r="D44" s="62"/>
      <c r="E44" s="62"/>
      <c r="F44" s="63"/>
      <c r="G44" s="63"/>
    </row>
    <row r="45" spans="2:7" ht="24" customHeight="1" x14ac:dyDescent="0.3">
      <c r="B45" s="72" t="s">
        <v>32</v>
      </c>
      <c r="C45" s="72" t="s">
        <v>33</v>
      </c>
      <c r="D45" s="72" t="s">
        <v>34</v>
      </c>
      <c r="E45" s="72" t="s">
        <v>18</v>
      </c>
      <c r="F45" s="72" t="s">
        <v>19</v>
      </c>
      <c r="G45" s="72" t="s">
        <v>20</v>
      </c>
    </row>
    <row r="46" spans="2:7" ht="12.75" customHeight="1" x14ac:dyDescent="0.3">
      <c r="B46" s="32" t="s">
        <v>100</v>
      </c>
      <c r="C46" s="33"/>
      <c r="D46" s="33"/>
      <c r="E46" s="33"/>
      <c r="F46" s="33"/>
      <c r="G46" s="33"/>
    </row>
    <row r="47" spans="2:7" ht="12.75" customHeight="1" x14ac:dyDescent="0.3">
      <c r="B47" s="24" t="s">
        <v>102</v>
      </c>
      <c r="C47" s="34" t="s">
        <v>101</v>
      </c>
      <c r="D47" s="35">
        <v>1200</v>
      </c>
      <c r="E47" s="34" t="s">
        <v>74</v>
      </c>
      <c r="F47" s="13">
        <v>1100</v>
      </c>
      <c r="G47" s="13">
        <f>D47*F47</f>
        <v>1320000</v>
      </c>
    </row>
    <row r="48" spans="2:7" ht="12.75" customHeight="1" x14ac:dyDescent="0.3">
      <c r="B48" s="36" t="s">
        <v>35</v>
      </c>
      <c r="C48" s="14"/>
      <c r="D48" s="25"/>
      <c r="E48" s="14"/>
      <c r="F48" s="13"/>
      <c r="G48" s="13"/>
    </row>
    <row r="49" spans="2:7" ht="12.75" customHeight="1" x14ac:dyDescent="0.3">
      <c r="B49" s="24" t="s">
        <v>62</v>
      </c>
      <c r="C49" s="34" t="s">
        <v>82</v>
      </c>
      <c r="D49" s="35">
        <v>720</v>
      </c>
      <c r="E49" s="34" t="s">
        <v>83</v>
      </c>
      <c r="F49" s="13">
        <v>3500</v>
      </c>
      <c r="G49" s="13">
        <f t="shared" ref="G49:G51" si="4">(D49*F49)</f>
        <v>2520000</v>
      </c>
    </row>
    <row r="50" spans="2:7" ht="12.75" customHeight="1" x14ac:dyDescent="0.3">
      <c r="B50" s="24" t="s">
        <v>84</v>
      </c>
      <c r="C50" s="34" t="s">
        <v>85</v>
      </c>
      <c r="D50" s="35">
        <v>4</v>
      </c>
      <c r="E50" s="34" t="s">
        <v>83</v>
      </c>
      <c r="F50" s="13">
        <v>40710</v>
      </c>
      <c r="G50" s="13">
        <f t="shared" si="4"/>
        <v>162840</v>
      </c>
    </row>
    <row r="51" spans="2:7" ht="12.75" customHeight="1" x14ac:dyDescent="0.3">
      <c r="B51" s="24" t="s">
        <v>107</v>
      </c>
      <c r="C51" s="34" t="s">
        <v>85</v>
      </c>
      <c r="D51" s="35">
        <v>4</v>
      </c>
      <c r="E51" s="34" t="s">
        <v>83</v>
      </c>
      <c r="F51" s="13">
        <v>57200</v>
      </c>
      <c r="G51" s="13">
        <f t="shared" si="4"/>
        <v>228800</v>
      </c>
    </row>
    <row r="52" spans="2:7" ht="12.75" customHeight="1" x14ac:dyDescent="0.3">
      <c r="B52" s="36" t="s">
        <v>86</v>
      </c>
      <c r="C52" s="14"/>
      <c r="D52" s="25"/>
      <c r="E52" s="14"/>
      <c r="F52" s="13"/>
      <c r="G52" s="13"/>
    </row>
    <row r="53" spans="2:7" ht="12.75" customHeight="1" x14ac:dyDescent="0.3">
      <c r="B53" s="24" t="s">
        <v>87</v>
      </c>
      <c r="C53" s="34" t="s">
        <v>88</v>
      </c>
      <c r="D53" s="35">
        <v>4</v>
      </c>
      <c r="E53" s="34" t="s">
        <v>89</v>
      </c>
      <c r="F53" s="13">
        <v>66000</v>
      </c>
      <c r="G53" s="13">
        <f>(D53*F53)</f>
        <v>264000</v>
      </c>
    </row>
    <row r="54" spans="2:7" ht="13.5" customHeight="1" x14ac:dyDescent="0.3">
      <c r="B54" s="9" t="s">
        <v>36</v>
      </c>
      <c r="C54" s="10"/>
      <c r="D54" s="10"/>
      <c r="E54" s="10"/>
      <c r="F54" s="11"/>
      <c r="G54" s="12">
        <f>SUM(G46:G53)</f>
        <v>4495640</v>
      </c>
    </row>
    <row r="55" spans="2:7" ht="12" customHeight="1" x14ac:dyDescent="0.3">
      <c r="B55" s="68"/>
      <c r="C55" s="69"/>
      <c r="D55" s="69"/>
      <c r="E55" s="73"/>
      <c r="F55" s="70"/>
      <c r="G55" s="70"/>
    </row>
    <row r="56" spans="2:7" ht="12" customHeight="1" x14ac:dyDescent="0.3">
      <c r="B56" s="60" t="s">
        <v>37</v>
      </c>
      <c r="C56" s="61"/>
      <c r="D56" s="62"/>
      <c r="E56" s="62"/>
      <c r="F56" s="63"/>
      <c r="G56" s="63"/>
    </row>
    <row r="57" spans="2:7" ht="24" customHeight="1" x14ac:dyDescent="0.3">
      <c r="B57" s="71" t="s">
        <v>38</v>
      </c>
      <c r="C57" s="72" t="s">
        <v>33</v>
      </c>
      <c r="D57" s="72" t="s">
        <v>34</v>
      </c>
      <c r="E57" s="71" t="s">
        <v>18</v>
      </c>
      <c r="F57" s="72" t="s">
        <v>19</v>
      </c>
      <c r="G57" s="71" t="s">
        <v>20</v>
      </c>
    </row>
    <row r="58" spans="2:7" ht="12.75" customHeight="1" x14ac:dyDescent="0.3">
      <c r="B58" s="37"/>
      <c r="C58" s="38"/>
      <c r="D58" s="23"/>
      <c r="E58" s="39"/>
      <c r="F58" s="40"/>
      <c r="G58" s="23"/>
    </row>
    <row r="59" spans="2:7" ht="14.4" x14ac:dyDescent="0.3">
      <c r="B59" s="160"/>
      <c r="C59" s="14"/>
      <c r="D59" s="13"/>
      <c r="E59" s="16"/>
      <c r="F59" s="15"/>
      <c r="G59" s="13"/>
    </row>
    <row r="60" spans="2:7" ht="13.5" customHeight="1" x14ac:dyDescent="0.3">
      <c r="B60" s="74" t="s">
        <v>39</v>
      </c>
      <c r="C60" s="75"/>
      <c r="D60" s="75"/>
      <c r="E60" s="75"/>
      <c r="F60" s="76"/>
      <c r="G60" s="77">
        <f>SUM(G58)</f>
        <v>0</v>
      </c>
    </row>
    <row r="61" spans="2:7" ht="12" customHeight="1" x14ac:dyDescent="0.3">
      <c r="B61" s="78"/>
      <c r="C61" s="78"/>
      <c r="D61" s="78"/>
      <c r="E61" s="78"/>
      <c r="F61" s="79"/>
      <c r="G61" s="79"/>
    </row>
    <row r="62" spans="2:7" ht="12" customHeight="1" x14ac:dyDescent="0.3">
      <c r="B62" s="80" t="s">
        <v>40</v>
      </c>
      <c r="C62" s="81"/>
      <c r="D62" s="81"/>
      <c r="E62" s="81"/>
      <c r="F62" s="81"/>
      <c r="G62" s="82">
        <f>G31+G42+G54+G60</f>
        <v>9156890</v>
      </c>
    </row>
    <row r="63" spans="2:7" ht="12" customHeight="1" x14ac:dyDescent="0.3">
      <c r="B63" s="83" t="s">
        <v>41</v>
      </c>
      <c r="C63" s="84"/>
      <c r="D63" s="84"/>
      <c r="E63" s="84"/>
      <c r="F63" s="84"/>
      <c r="G63" s="85">
        <f>G62*0.05</f>
        <v>457844.5</v>
      </c>
    </row>
    <row r="64" spans="2:7" ht="12" customHeight="1" x14ac:dyDescent="0.3">
      <c r="B64" s="86" t="s">
        <v>42</v>
      </c>
      <c r="C64" s="87"/>
      <c r="D64" s="87"/>
      <c r="E64" s="87"/>
      <c r="F64" s="87"/>
      <c r="G64" s="88">
        <f>G63+G62</f>
        <v>9614734.5</v>
      </c>
    </row>
    <row r="65" spans="2:8" ht="12" customHeight="1" x14ac:dyDescent="0.3">
      <c r="B65" s="83" t="s">
        <v>43</v>
      </c>
      <c r="C65" s="84"/>
      <c r="D65" s="84"/>
      <c r="E65" s="84"/>
      <c r="F65" s="84"/>
      <c r="G65" s="85">
        <f>G12</f>
        <v>18720000</v>
      </c>
    </row>
    <row r="66" spans="2:8" ht="12" customHeight="1" x14ac:dyDescent="0.3">
      <c r="B66" s="89" t="s">
        <v>44</v>
      </c>
      <c r="C66" s="90"/>
      <c r="D66" s="90"/>
      <c r="E66" s="90"/>
      <c r="F66" s="90"/>
      <c r="G66" s="91">
        <f>G65-G64</f>
        <v>9105265.5</v>
      </c>
      <c r="H66" s="17"/>
    </row>
    <row r="67" spans="2:8" ht="12" customHeight="1" x14ac:dyDescent="0.3">
      <c r="B67" s="92" t="s">
        <v>110</v>
      </c>
      <c r="C67" s="93"/>
      <c r="D67" s="93"/>
      <c r="E67" s="93"/>
      <c r="F67" s="93"/>
      <c r="G67" s="94"/>
      <c r="H67" s="17"/>
    </row>
    <row r="68" spans="2:8" ht="12.75" customHeight="1" thickBot="1" x14ac:dyDescent="0.35">
      <c r="B68" s="95"/>
      <c r="C68" s="93"/>
      <c r="D68" s="93"/>
      <c r="E68" s="93"/>
      <c r="F68" s="93"/>
      <c r="G68" s="94"/>
      <c r="H68" s="17"/>
    </row>
    <row r="69" spans="2:8" ht="12" customHeight="1" x14ac:dyDescent="0.3">
      <c r="B69" s="96" t="s">
        <v>111</v>
      </c>
      <c r="C69" s="97"/>
      <c r="D69" s="97"/>
      <c r="E69" s="97"/>
      <c r="F69" s="98"/>
      <c r="G69" s="94"/>
      <c r="H69" s="17"/>
    </row>
    <row r="70" spans="2:8" ht="12" customHeight="1" x14ac:dyDescent="0.3">
      <c r="B70" s="41" t="s">
        <v>45</v>
      </c>
      <c r="C70" s="99"/>
      <c r="D70" s="99"/>
      <c r="E70" s="99"/>
      <c r="F70" s="100"/>
      <c r="G70" s="94"/>
      <c r="H70" s="17"/>
    </row>
    <row r="71" spans="2:8" ht="12" customHeight="1" x14ac:dyDescent="0.3">
      <c r="B71" s="41" t="s">
        <v>64</v>
      </c>
      <c r="C71" s="99"/>
      <c r="D71" s="99"/>
      <c r="E71" s="99"/>
      <c r="F71" s="100"/>
      <c r="G71" s="94"/>
    </row>
    <row r="72" spans="2:8" ht="12" customHeight="1" x14ac:dyDescent="0.3">
      <c r="B72" s="41" t="s">
        <v>65</v>
      </c>
      <c r="C72" s="99"/>
      <c r="D72" s="99"/>
      <c r="E72" s="99"/>
      <c r="F72" s="100"/>
      <c r="G72" s="94"/>
    </row>
    <row r="73" spans="2:8" ht="12" customHeight="1" x14ac:dyDescent="0.3">
      <c r="B73" s="41" t="s">
        <v>66</v>
      </c>
      <c r="C73" s="99"/>
      <c r="D73" s="99"/>
      <c r="E73" s="99"/>
      <c r="F73" s="100"/>
      <c r="G73" s="94"/>
    </row>
    <row r="74" spans="2:8" ht="12" customHeight="1" x14ac:dyDescent="0.3">
      <c r="B74" s="41" t="s">
        <v>67</v>
      </c>
      <c r="C74" s="99"/>
      <c r="D74" s="99"/>
      <c r="E74" s="99"/>
      <c r="F74" s="100"/>
      <c r="G74" s="94"/>
    </row>
    <row r="75" spans="2:8" ht="12" customHeight="1" x14ac:dyDescent="0.3">
      <c r="B75" s="41" t="s">
        <v>90</v>
      </c>
      <c r="C75" s="99"/>
      <c r="D75" s="99"/>
      <c r="E75" s="99"/>
      <c r="F75" s="100"/>
      <c r="G75" s="94"/>
    </row>
    <row r="76" spans="2:8" ht="12" customHeight="1" x14ac:dyDescent="0.3">
      <c r="B76" s="41" t="s">
        <v>91</v>
      </c>
      <c r="C76" s="99"/>
      <c r="D76" s="99"/>
      <c r="E76" s="99"/>
      <c r="F76" s="100"/>
      <c r="G76" s="94"/>
    </row>
    <row r="77" spans="2:8" ht="12" customHeight="1" x14ac:dyDescent="0.3">
      <c r="B77" s="41" t="s">
        <v>93</v>
      </c>
      <c r="C77" s="99"/>
      <c r="D77" s="99"/>
      <c r="E77" s="99"/>
      <c r="F77" s="100"/>
      <c r="G77" s="94"/>
    </row>
    <row r="78" spans="2:8" ht="12" customHeight="1" x14ac:dyDescent="0.3">
      <c r="B78" s="41" t="s">
        <v>99</v>
      </c>
      <c r="C78" s="99"/>
      <c r="D78" s="99"/>
      <c r="E78" s="99"/>
      <c r="F78" s="100"/>
      <c r="G78" s="94"/>
    </row>
    <row r="79" spans="2:8" ht="12" customHeight="1" thickBot="1" x14ac:dyDescent="0.35">
      <c r="B79" s="42" t="s">
        <v>92</v>
      </c>
      <c r="C79" s="101"/>
      <c r="D79" s="101"/>
      <c r="E79" s="101"/>
      <c r="F79" s="102"/>
      <c r="G79" s="94"/>
    </row>
    <row r="80" spans="2:8" ht="12.75" customHeight="1" thickBot="1" x14ac:dyDescent="0.35">
      <c r="B80" s="95"/>
      <c r="C80" s="99"/>
      <c r="D80" s="99"/>
      <c r="E80" s="99"/>
      <c r="F80" s="99"/>
      <c r="G80" s="94"/>
    </row>
    <row r="81" spans="2:7" ht="15" customHeight="1" thickBot="1" x14ac:dyDescent="0.35">
      <c r="B81" s="140" t="s">
        <v>46</v>
      </c>
      <c r="C81" s="141"/>
      <c r="D81" s="126"/>
      <c r="E81" s="103"/>
      <c r="F81" s="103"/>
      <c r="G81" s="94"/>
    </row>
    <row r="82" spans="2:7" ht="12" customHeight="1" x14ac:dyDescent="0.3">
      <c r="B82" s="123" t="s">
        <v>38</v>
      </c>
      <c r="C82" s="124" t="s">
        <v>47</v>
      </c>
      <c r="D82" s="125" t="s">
        <v>48</v>
      </c>
      <c r="E82" s="103"/>
      <c r="F82" s="103"/>
      <c r="G82" s="94"/>
    </row>
    <row r="83" spans="2:7" ht="12" customHeight="1" x14ac:dyDescent="0.3">
      <c r="B83" s="104" t="s">
        <v>49</v>
      </c>
      <c r="C83" s="105">
        <f>+G31</f>
        <v>4421250</v>
      </c>
      <c r="D83" s="106">
        <f>(C83/C89)</f>
        <v>0.45984109077582952</v>
      </c>
      <c r="E83" s="103"/>
      <c r="F83" s="103"/>
      <c r="G83" s="94"/>
    </row>
    <row r="84" spans="2:7" ht="12" customHeight="1" x14ac:dyDescent="0.3">
      <c r="B84" s="104" t="s">
        <v>50</v>
      </c>
      <c r="C84" s="107">
        <v>0</v>
      </c>
      <c r="D84" s="106">
        <v>0</v>
      </c>
      <c r="E84" s="103"/>
      <c r="F84" s="103"/>
      <c r="G84" s="94"/>
    </row>
    <row r="85" spans="2:7" ht="12" customHeight="1" x14ac:dyDescent="0.3">
      <c r="B85" s="104" t="s">
        <v>51</v>
      </c>
      <c r="C85" s="105">
        <f>+G42</f>
        <v>240000</v>
      </c>
      <c r="D85" s="106">
        <f>(C85/C89)</f>
        <v>2.4961687709629424E-2</v>
      </c>
      <c r="E85" s="103"/>
      <c r="F85" s="103"/>
      <c r="G85" s="94"/>
    </row>
    <row r="86" spans="2:7" ht="12" customHeight="1" x14ac:dyDescent="0.3">
      <c r="B86" s="104" t="s">
        <v>32</v>
      </c>
      <c r="C86" s="105">
        <f>+G54</f>
        <v>4495640</v>
      </c>
      <c r="D86" s="106">
        <f>(C86/C89)</f>
        <v>0.46757817389549344</v>
      </c>
      <c r="E86" s="103"/>
      <c r="F86" s="103"/>
      <c r="G86" s="94"/>
    </row>
    <row r="87" spans="2:7" ht="12" customHeight="1" x14ac:dyDescent="0.3">
      <c r="B87" s="104" t="s">
        <v>52</v>
      </c>
      <c r="C87" s="108">
        <f>+G60</f>
        <v>0</v>
      </c>
      <c r="D87" s="106">
        <f>(C87/C89)</f>
        <v>0</v>
      </c>
      <c r="E87" s="109"/>
      <c r="F87" s="109"/>
      <c r="G87" s="94"/>
    </row>
    <row r="88" spans="2:7" ht="12" customHeight="1" x14ac:dyDescent="0.3">
      <c r="B88" s="104" t="s">
        <v>53</v>
      </c>
      <c r="C88" s="108">
        <f>+G63</f>
        <v>457844.5</v>
      </c>
      <c r="D88" s="106">
        <f>(C88/C89)</f>
        <v>4.7619047619047616E-2</v>
      </c>
      <c r="E88" s="109"/>
      <c r="F88" s="109"/>
      <c r="G88" s="94"/>
    </row>
    <row r="89" spans="2:7" ht="12.75" customHeight="1" thickBot="1" x14ac:dyDescent="0.35">
      <c r="B89" s="110" t="s">
        <v>54</v>
      </c>
      <c r="C89" s="111">
        <f>SUM(C83:C88)</f>
        <v>9614734.5</v>
      </c>
      <c r="D89" s="112">
        <f>SUM(D83:D88)</f>
        <v>1</v>
      </c>
      <c r="E89" s="109"/>
      <c r="F89" s="109"/>
      <c r="G89" s="94"/>
    </row>
    <row r="90" spans="2:7" ht="12" customHeight="1" x14ac:dyDescent="0.3">
      <c r="B90" s="95"/>
      <c r="C90" s="93"/>
      <c r="D90" s="93"/>
      <c r="E90" s="93"/>
      <c r="F90" s="93"/>
      <c r="G90" s="94"/>
    </row>
    <row r="91" spans="2:7" ht="12.75" customHeight="1" thickBot="1" x14ac:dyDescent="0.35">
      <c r="B91" s="43"/>
      <c r="C91" s="93"/>
      <c r="D91" s="93"/>
      <c r="E91" s="93"/>
      <c r="F91" s="93"/>
      <c r="G91" s="94"/>
    </row>
    <row r="92" spans="2:7" ht="12" customHeight="1" thickBot="1" x14ac:dyDescent="0.35">
      <c r="B92" s="119"/>
      <c r="C92" s="120" t="s">
        <v>109</v>
      </c>
      <c r="D92" s="121"/>
      <c r="E92" s="122"/>
      <c r="F92" s="109"/>
      <c r="G92" s="94"/>
    </row>
    <row r="93" spans="2:7" ht="12" customHeight="1" x14ac:dyDescent="0.3">
      <c r="B93" s="113" t="s">
        <v>104</v>
      </c>
      <c r="C93" s="114">
        <f>+E93*(1-0.3)</f>
        <v>10920</v>
      </c>
      <c r="D93" s="114">
        <f>+E93*(1-0.2)</f>
        <v>12480</v>
      </c>
      <c r="E93" s="115">
        <v>15600</v>
      </c>
      <c r="F93" s="116"/>
      <c r="G93" s="117"/>
    </row>
    <row r="94" spans="2:7" ht="12.75" customHeight="1" thickBot="1" x14ac:dyDescent="0.35">
      <c r="B94" s="110" t="s">
        <v>105</v>
      </c>
      <c r="C94" s="111">
        <f>(G64/C93)</f>
        <v>880.47019230769229</v>
      </c>
      <c r="D94" s="111">
        <f>(G64/D93)</f>
        <v>770.41141826923081</v>
      </c>
      <c r="E94" s="118">
        <f>(G64/E93)</f>
        <v>616.32913461538465</v>
      </c>
      <c r="F94" s="116"/>
      <c r="G94" s="117"/>
    </row>
    <row r="95" spans="2:7" ht="15.6" customHeight="1" x14ac:dyDescent="0.3">
      <c r="B95" s="44" t="s">
        <v>55</v>
      </c>
      <c r="C95" s="99"/>
      <c r="D95" s="99"/>
      <c r="E95" s="99"/>
      <c r="F95" s="99"/>
      <c r="G95" s="99"/>
    </row>
  </sheetData>
  <mergeCells count="13">
    <mergeCell ref="B81:C81"/>
    <mergeCell ref="E13:F13"/>
    <mergeCell ref="E11:F11"/>
    <mergeCell ref="E10:F10"/>
    <mergeCell ref="E9:F9"/>
    <mergeCell ref="E14:F14"/>
    <mergeCell ref="E15:F15"/>
    <mergeCell ref="B17:G17"/>
    <mergeCell ref="C25:C27"/>
    <mergeCell ref="D25:D27"/>
    <mergeCell ref="E25:E27"/>
    <mergeCell ref="F25:F27"/>
    <mergeCell ref="G25:G2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2022-01-10T16:56:55Z</cp:lastPrinted>
  <dcterms:created xsi:type="dcterms:W3CDTF">2020-11-27T12:49:26Z</dcterms:created>
  <dcterms:modified xsi:type="dcterms:W3CDTF">2022-07-12T17:02:13Z</dcterms:modified>
</cp:coreProperties>
</file>