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3" documentId="11_8C9FC708ACC77EDCD6F2980458206029A03A1930" xr6:coauthVersionLast="47" xr6:coauthVersionMax="47" xr10:uidLastSave="{1AF230CD-1351-40DC-A0DD-A965D51152BE}"/>
  <bookViews>
    <workbookView xWindow="-120" yWindow="-120" windowWidth="20730" windowHeight="11040" xr2:uid="{00000000-000D-0000-FFFF-FFFF00000000}"/>
  </bookViews>
  <sheets>
    <sheet name="Gladiolos" sheetId="12" r:id="rId1"/>
    <sheet name="A junio" sheetId="13" r:id="rId2"/>
  </sheets>
  <definedNames>
    <definedName name="_xlnm.Print_Area" localSheetId="0">Gladiolos!$B$7:$G$72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2" l="1"/>
  <c r="C87" i="12"/>
  <c r="D87" i="12"/>
  <c r="D86" i="13"/>
  <c r="C80" i="13"/>
  <c r="G52" i="13"/>
  <c r="G51" i="13"/>
  <c r="G49" i="13"/>
  <c r="G53" i="13" s="1"/>
  <c r="G47" i="13"/>
  <c r="G45" i="13"/>
  <c r="G39" i="13"/>
  <c r="G38" i="13"/>
  <c r="G37" i="13"/>
  <c r="G40" i="13" s="1"/>
  <c r="C78" i="13" s="1"/>
  <c r="G32" i="13"/>
  <c r="G31" i="13"/>
  <c r="G30" i="13"/>
  <c r="G25" i="13"/>
  <c r="G24" i="13"/>
  <c r="G23" i="13"/>
  <c r="G22" i="13"/>
  <c r="G21" i="13"/>
  <c r="G20" i="13"/>
  <c r="G19" i="13"/>
  <c r="G10" i="13"/>
  <c r="G63" i="13" s="1"/>
  <c r="G33" i="13" l="1"/>
  <c r="C77" i="13" s="1"/>
  <c r="G26" i="13"/>
  <c r="C76" i="13" s="1"/>
  <c r="C79" i="13"/>
  <c r="D86" i="12"/>
  <c r="C80" i="12"/>
  <c r="G60" i="13" l="1"/>
  <c r="G61" i="13" s="1"/>
  <c r="D87" i="13" s="1"/>
  <c r="G52" i="12"/>
  <c r="G51" i="12"/>
  <c r="G49" i="12"/>
  <c r="G47" i="12"/>
  <c r="G45" i="12"/>
  <c r="G39" i="12"/>
  <c r="G38" i="12"/>
  <c r="G37" i="12"/>
  <c r="G32" i="12"/>
  <c r="G31" i="12"/>
  <c r="G30" i="12"/>
  <c r="G25" i="12"/>
  <c r="G24" i="12"/>
  <c r="G23" i="12"/>
  <c r="G22" i="12"/>
  <c r="G21" i="12"/>
  <c r="G20" i="12"/>
  <c r="G19" i="12"/>
  <c r="G26" i="12" s="1"/>
  <c r="C76" i="12" s="1"/>
  <c r="G10" i="12"/>
  <c r="G63" i="12" s="1"/>
  <c r="G53" i="12" l="1"/>
  <c r="G40" i="12"/>
  <c r="C78" i="12" s="1"/>
  <c r="G33" i="12"/>
  <c r="C77" i="12" s="1"/>
  <c r="G62" i="13"/>
  <c r="G64" i="13" s="1"/>
  <c r="C87" i="13"/>
  <c r="E87" i="13"/>
  <c r="C81" i="13"/>
  <c r="C82" i="13" s="1"/>
  <c r="D76" i="13" s="1"/>
  <c r="D79" i="13" l="1"/>
  <c r="G60" i="12"/>
  <c r="G61" i="12" s="1"/>
  <c r="C79" i="12"/>
  <c r="D80" i="13"/>
  <c r="D81" i="13"/>
  <c r="D78" i="13"/>
  <c r="G62" i="12" l="1"/>
  <c r="G64" i="12" s="1"/>
  <c r="C81" i="12"/>
  <c r="D82" i="13"/>
  <c r="C82" i="12" l="1"/>
  <c r="D81" i="12"/>
  <c r="D78" i="12" l="1"/>
  <c r="D80" i="12"/>
  <c r="D76" i="12"/>
  <c r="D79" i="12"/>
  <c r="D82" i="12" l="1"/>
</calcChain>
</file>

<file path=xl/sharedStrings.xml><?xml version="1.0" encoding="utf-8"?>
<sst xmlns="http://schemas.openxmlformats.org/spreadsheetml/2006/main" count="310" uniqueCount="108">
  <si>
    <t>RUBRO O CULTIVO</t>
  </si>
  <si>
    <t>GLADIOLO AIRE LIBRE</t>
  </si>
  <si>
    <t>RENDIMIENTO (pqte 50 varas/ha)</t>
  </si>
  <si>
    <t>VARIEDAD</t>
  </si>
  <si>
    <t>ROJO, BLANCO, AMARILLO</t>
  </si>
  <si>
    <t>FECHA ESTIMADA  PRECIO VENTA</t>
  </si>
  <si>
    <t>DICIEMBRE</t>
  </si>
  <si>
    <t>NIVEL TECNOLÓGICO</t>
  </si>
  <si>
    <t>MEDIO</t>
  </si>
  <si>
    <t>PRECIO ESPERADO ($/pqte 50 varas)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</si>
  <si>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</si>
  <si>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</si>
  <si>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</si>
  <si>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</si>
  <si>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</si>
  <si>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</si>
  <si>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</si>
  <si>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</si>
  <si>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</si>
  <si>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</si>
  <si>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</si>
  <si>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</si>
  <si>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</si>
  <si>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</si>
  <si>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</si>
  <si>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</si>
  <si>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</si>
  <si>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</si>
  <si>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</si>
  <si>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</si>
  <si>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</si>
  <si>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</si>
  <si>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</si>
  <si>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</si>
  <si>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Subtotal Jornadas Animal</t>
  </si>
  <si>
    <t>MAQUINARIA</t>
  </si>
  <si>
    <t>HR</t>
  </si>
  <si>
    <t>Subtotal Costo Maquinaria</t>
  </si>
  <si>
    <t>INSUMOS</t>
  </si>
  <si>
    <t>Insumos</t>
  </si>
  <si>
    <t>Unidad (Kg/l/u)</t>
  </si>
  <si>
    <t>Cantidad (Kg/l/u)</t>
  </si>
  <si>
    <t>MATERIAL VEGETATIVO</t>
  </si>
  <si>
    <t>FERTILIZANTES</t>
  </si>
  <si>
    <t>PESTICIDAS</t>
  </si>
  <si>
    <t>ELBORACION DE PAQUETES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</si>
  <si>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</si>
  <si>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</si>
  <si>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</si>
  <si>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</si>
  <si>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</si>
  <si>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</si>
  <si>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</si>
  <si>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</si>
  <si>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</si>
  <si>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</si>
  <si>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</si>
  <si>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</si>
  <si>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</si>
  <si>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</si>
  <si>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</si>
  <si>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</si>
  <si>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</si>
  <si>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APLIC. PESTICIDAS</t>
  </si>
  <si>
    <t>APLIC. FERTILIZANTES</t>
  </si>
  <si>
    <t>SIEMBRA</t>
  </si>
  <si>
    <t>PRIMERA LIMPIEZA</t>
  </si>
  <si>
    <t>SEGUNDA LIMPIEZA</t>
  </si>
  <si>
    <t>RIEGOS</t>
  </si>
  <si>
    <t>COSECHA, LIMPIEZA, SELECCIÓN Y EMBALAJE</t>
  </si>
  <si>
    <t>SEPTIEMBRE A OCTUBRE</t>
  </si>
  <si>
    <t>OCTUBRE A NOVIEMBRE</t>
  </si>
  <si>
    <t>SEPTIEMBRE</t>
  </si>
  <si>
    <t>OCTUBRE</t>
  </si>
  <si>
    <t>NOVIEMBRE</t>
  </si>
  <si>
    <t>SEPTIEMBRE A DICIEMBRE</t>
  </si>
  <si>
    <t>PRIMERA APORCA</t>
  </si>
  <si>
    <t>SEGUNDA APORCA</t>
  </si>
  <si>
    <t>TERCERA APORCA</t>
  </si>
  <si>
    <t xml:space="preserve">SEPTIEMBRE </t>
  </si>
  <si>
    <t>ARADURA</t>
  </si>
  <si>
    <t>RASTRAJES</t>
  </si>
  <si>
    <t>MELGADURA</t>
  </si>
  <si>
    <t>AGOSTO</t>
  </si>
  <si>
    <t>CORMOS 14/16</t>
  </si>
  <si>
    <t>AMINTEC GRANULADO</t>
  </si>
  <si>
    <t>PAPEL (RESMA DE 500 HOJAS)</t>
  </si>
  <si>
    <t>HILO (ROLLO 1000 METROS)</t>
  </si>
  <si>
    <t>U</t>
  </si>
  <si>
    <t>SACOS</t>
  </si>
  <si>
    <t>GLOBAL</t>
  </si>
  <si>
    <t>RESMA</t>
  </si>
  <si>
    <t>ROLLO</t>
  </si>
  <si>
    <t>SEPTIEMBRE A NOVIEMBRE</t>
  </si>
  <si>
    <t>Alza en los precios de insumos como de venta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</si>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</sst>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&quot;€&quot;_-;\-* #,##0.00\ &quot;€&quot;_-;_-* &quot;-&quot;??\ &quot;€&quot;_-;_-@_-"/>
    <numFmt numFmtId="166" formatCode="#,##0.0000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1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9" fillId="3" borderId="5" xfId="0" applyNumberFormat="1" applyFont="1" applyFill="1" applyBorder="1" applyAlignment="1">
      <alignment vertical="center" wrapText="1"/>
    </xf>
    <xf numFmtId="49" fontId="9" fillId="5" borderId="9" xfId="0" applyNumberFormat="1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vertical="center"/>
    </xf>
    <xf numFmtId="0" fontId="11" fillId="6" borderId="13" xfId="0" applyFont="1" applyFill="1" applyBorder="1" applyAlignment="1">
      <alignment horizontal="right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right" vertical="center" wrapText="1"/>
    </xf>
    <xf numFmtId="49" fontId="14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/>
    <xf numFmtId="0" fontId="15" fillId="6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3" fontId="16" fillId="6" borderId="1" xfId="0" applyNumberFormat="1" applyFont="1" applyFill="1" applyBorder="1" applyAlignment="1">
      <alignment horizontal="center"/>
    </xf>
    <xf numFmtId="49" fontId="14" fillId="3" borderId="15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right" vertical="center"/>
    </xf>
    <xf numFmtId="0" fontId="14" fillId="3" borderId="15" xfId="0" applyFont="1" applyFill="1" applyBorder="1" applyAlignment="1">
      <alignment vertical="center"/>
    </xf>
    <xf numFmtId="3" fontId="14" fillId="3" borderId="15" xfId="0" applyNumberFormat="1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7" fontId="9" fillId="5" borderId="18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67" fontId="9" fillId="3" borderId="20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167" fontId="9" fillId="5" borderId="20" xfId="0" applyNumberFormat="1" applyFont="1" applyFill="1" applyBorder="1" applyAlignment="1">
      <alignment vertical="center"/>
    </xf>
    <xf numFmtId="49" fontId="9" fillId="5" borderId="21" xfId="0" applyNumberFormat="1" applyFont="1" applyFill="1" applyBorder="1" applyAlignment="1">
      <alignment vertical="center"/>
    </xf>
    <xf numFmtId="0" fontId="17" fillId="5" borderId="22" xfId="0" applyFont="1" applyFill="1" applyBorder="1" applyAlignment="1">
      <alignment vertical="center"/>
    </xf>
    <xf numFmtId="0" fontId="20" fillId="7" borderId="25" xfId="0" applyFont="1" applyFill="1" applyBorder="1" applyAlignment="1"/>
    <xf numFmtId="0" fontId="20" fillId="8" borderId="0" xfId="0" applyFont="1" applyFill="1" applyBorder="1" applyAlignment="1"/>
    <xf numFmtId="49" fontId="19" fillId="9" borderId="26" xfId="0" applyNumberFormat="1" applyFont="1" applyFill="1" applyBorder="1" applyAlignment="1">
      <alignment vertical="center"/>
    </xf>
    <xf numFmtId="49" fontId="19" fillId="9" borderId="27" xfId="0" applyNumberFormat="1" applyFont="1" applyFill="1" applyBorder="1" applyAlignment="1">
      <alignment horizontal="center" vertical="center"/>
    </xf>
    <xf numFmtId="49" fontId="20" fillId="9" borderId="28" xfId="0" applyNumberFormat="1" applyFont="1" applyFill="1" applyBorder="1" applyAlignment="1">
      <alignment horizontal="center"/>
    </xf>
    <xf numFmtId="49" fontId="19" fillId="6" borderId="29" xfId="0" applyNumberFormat="1" applyFont="1" applyFill="1" applyBorder="1" applyAlignment="1">
      <alignment vertical="center"/>
    </xf>
    <xf numFmtId="3" fontId="19" fillId="6" borderId="8" xfId="0" applyNumberFormat="1" applyFont="1" applyFill="1" applyBorder="1" applyAlignment="1">
      <alignment vertical="center"/>
    </xf>
    <xf numFmtId="9" fontId="20" fillId="6" borderId="30" xfId="0" applyNumberFormat="1" applyFont="1" applyFill="1" applyBorder="1" applyAlignment="1"/>
    <xf numFmtId="168" fontId="19" fillId="6" borderId="8" xfId="0" applyNumberFormat="1" applyFont="1" applyFill="1" applyBorder="1" applyAlignment="1">
      <alignment vertical="center"/>
    </xf>
    <xf numFmtId="0" fontId="17" fillId="8" borderId="0" xfId="0" applyFont="1" applyFill="1" applyBorder="1" applyAlignment="1">
      <alignment vertical="center"/>
    </xf>
    <xf numFmtId="49" fontId="19" fillId="9" borderId="31" xfId="0" applyNumberFormat="1" applyFont="1" applyFill="1" applyBorder="1" applyAlignment="1">
      <alignment vertical="center"/>
    </xf>
    <xf numFmtId="168" fontId="19" fillId="9" borderId="32" xfId="0" applyNumberFormat="1" applyFont="1" applyFill="1" applyBorder="1" applyAlignment="1">
      <alignment vertical="center"/>
    </xf>
    <xf numFmtId="9" fontId="19" fillId="9" borderId="33" xfId="0" applyNumberFormat="1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3" fontId="19" fillId="9" borderId="38" xfId="0" applyNumberFormat="1" applyFont="1" applyFill="1" applyBorder="1" applyAlignment="1">
      <alignment vertical="center"/>
    </xf>
    <xf numFmtId="168" fontId="19" fillId="9" borderId="33" xfId="0" applyNumberFormat="1" applyFont="1" applyFill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49" fontId="18" fillId="7" borderId="23" xfId="0" applyNumberFormat="1" applyFont="1" applyFill="1" applyBorder="1" applyAlignment="1">
      <alignment vertical="center"/>
    </xf>
    <xf numFmtId="0" fontId="19" fillId="7" borderId="24" xfId="0" applyFont="1" applyFill="1" applyBorder="1" applyAlignment="1">
      <alignment vertical="center"/>
    </xf>
    <xf numFmtId="49" fontId="18" fillId="7" borderId="34" xfId="0" applyNumberFormat="1" applyFont="1" applyFill="1" applyBorder="1" applyAlignment="1">
      <alignment horizontal="center" vertical="center"/>
    </xf>
    <xf numFmtId="49" fontId="18" fillId="7" borderId="35" xfId="0" applyNumberFormat="1" applyFont="1" applyFill="1" applyBorder="1" applyAlignment="1">
      <alignment horizontal="center" vertical="center"/>
    </xf>
    <xf numFmtId="49" fontId="18" fillId="7" borderId="36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0" fillId="3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7">
    <cellStyle name="Millares 2" xfId="3" xr:uid="{00000000-0005-0000-0000-000000000000}"/>
    <cellStyle name="Moneda 2" xfId="5" xr:uid="{00000000-0005-0000-0000-000001000000}"/>
    <cellStyle name="Normal" xfId="0" builtinId="0"/>
    <cellStyle name="Normal 2" xfId="4" xr:uid="{00000000-0005-0000-0000-000003000000}"/>
    <cellStyle name="Normal 4" xfId="6" xr:uid="{00000000-0005-0000-0000-000004000000}"/>
    <cellStyle name="Normal 4 2" xfId="2" xr:uid="{00000000-0005-0000-0000-000005000000}"/>
    <cellStyle name="Porcentaje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151707</xdr:colOff>
      <xdr:row>5</xdr:row>
      <xdr:rowOff>165562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745" y="0"/>
          <a:ext cx="7536180" cy="11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83127</xdr:colOff>
      <xdr:row>5</xdr:row>
      <xdr:rowOff>165562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7535487" cy="111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87"/>
  <sheetViews>
    <sheetView showGridLines="0" tabSelected="1" topLeftCell="A80" zoomScale="110" zoomScaleNormal="110" workbookViewId="0">
      <selection activeCell="E88" sqref="E88"/>
    </sheetView>
  </sheetViews>
  <sheetFormatPr baseColWidth="10" defaultColWidth="11.42578125" defaultRowHeight="15" customHeight="1"/>
  <cols>
    <col min="1" max="1" width="3.140625" style="1" customWidth="1"/>
    <col min="2" max="2" width="30.42578125" style="1" customWidth="1"/>
    <col min="3" max="3" width="19" style="1" customWidth="1"/>
    <col min="4" max="4" width="11.42578125" style="1"/>
    <col min="5" max="5" width="17.85546875" style="1" customWidth="1"/>
    <col min="6" max="6" width="9.42578125" style="1" customWidth="1"/>
    <col min="7" max="7" width="19.42578125" style="1" customWidth="1"/>
    <col min="8" max="16384" width="11.42578125" style="1"/>
  </cols>
  <sheetData>
    <row r="7" spans="2:7" ht="23.25" customHeight="1">
      <c r="B7" s="34" t="s">
        <v>0</v>
      </c>
      <c r="C7" s="14" t="s">
        <v>1</v>
      </c>
      <c r="D7" s="12"/>
      <c r="E7" s="111" t="s">
        <v>2</v>
      </c>
      <c r="F7" s="112"/>
      <c r="G7" s="18">
        <v>2160</v>
      </c>
    </row>
    <row r="8" spans="2:7" ht="22.15" customHeight="1">
      <c r="B8" s="33" t="s">
        <v>3</v>
      </c>
      <c r="C8" s="21" t="s">
        <v>4</v>
      </c>
      <c r="D8" s="13"/>
      <c r="E8" s="113" t="s">
        <v>5</v>
      </c>
      <c r="F8" s="114"/>
      <c r="G8" s="19" t="s">
        <v>6</v>
      </c>
    </row>
    <row r="9" spans="2:7" ht="15" customHeight="1">
      <c r="B9" s="33" t="s">
        <v>7</v>
      </c>
      <c r="C9" s="19" t="s">
        <v>8</v>
      </c>
      <c r="D9" s="12"/>
      <c r="E9" s="113" t="s">
        <v>9</v>
      </c>
      <c r="F9" s="114"/>
      <c r="G9" s="20">
        <v>25000</v>
      </c>
    </row>
    <row r="10" spans="2:7" ht="15" customHeight="1">
      <c r="B10" s="33" t="s">
        <v>10</v>
      </c>
      <c r="C10" s="19" t="s">
        <v>11</v>
      </c>
      <c r="D10" s="12"/>
      <c r="E10" s="113" t="s">
        <v>12</v>
      </c>
      <c r="F10" s="114"/>
      <c r="G10" s="20">
        <f>G7*G9</f>
        <v>54000000</v>
      </c>
    </row>
    <row r="11" spans="2:7" ht="15" customHeight="1">
      <c r="B11" s="33" t="s">
        <v>13</v>
      </c>
      <c r="C11" s="21" t="s">
        <v>14</v>
      </c>
      <c r="D11" s="13"/>
      <c r="E11" s="113" t="s">
        <v>15</v>
      </c>
      <c r="F11" s="114"/>
      <c r="G11" s="21" t="s">
        <v>16</v>
      </c>
    </row>
    <row r="12" spans="2:7" ht="15" customHeight="1">
      <c r="B12" s="33" t="s">
        <v>17</v>
      </c>
      <c r="C12" s="21" t="s">
        <v>18</v>
      </c>
      <c r="D12" s="13"/>
      <c r="E12" s="113" t="s">
        <v>19</v>
      </c>
      <c r="F12" s="114"/>
      <c r="G12" s="21" t="s">
        <v>6</v>
      </c>
    </row>
    <row r="13" spans="2:7" ht="18">
      <c r="B13" s="33" t="s">
        <v>20</v>
      </c>
      <c r="C13" s="105">
        <v>44614</v>
      </c>
      <c r="D13" s="12"/>
      <c r="E13" s="115" t="s">
        <v>21</v>
      </c>
      <c r="F13" s="116"/>
      <c r="G13" s="21" t="s">
        <v>94</v>
      </c>
    </row>
    <row r="14" spans="2:7" ht="15" customHeight="1">
      <c r="B14" s="2"/>
      <c r="G14" s="3"/>
    </row>
    <row r="15" spans="2:7" ht="15" customHeight="1">
      <c r="B15" s="117" t="s">
        <v>22</v>
      </c>
      <c r="C15" s="118"/>
      <c r="D15" s="118"/>
      <c r="E15" s="118"/>
      <c r="F15" s="118"/>
      <c r="G15" s="118"/>
    </row>
    <row r="16" spans="2:7" ht="15" customHeight="1">
      <c r="C16" s="4"/>
      <c r="D16" s="4"/>
      <c r="E16" s="5"/>
      <c r="F16" s="6"/>
      <c r="G16" s="10"/>
    </row>
    <row r="17" spans="2:7" ht="15" customHeight="1">
      <c r="B17" s="35" t="s">
        <v>23</v>
      </c>
      <c r="C17" s="36"/>
      <c r="D17" s="37"/>
      <c r="E17" s="37"/>
      <c r="F17" s="37"/>
      <c r="G17" s="38"/>
    </row>
    <row r="18" spans="2:7" ht="26.25" customHeight="1">
      <c r="B18" s="39" t="s">
        <v>24</v>
      </c>
      <c r="C18" s="39" t="s">
        <v>25</v>
      </c>
      <c r="D18" s="39" t="s">
        <v>26</v>
      </c>
      <c r="E18" s="39" t="s">
        <v>27</v>
      </c>
      <c r="F18" s="39" t="s">
        <v>28</v>
      </c>
      <c r="G18" s="39" t="s">
        <v>29</v>
      </c>
    </row>
    <row r="19" spans="2:7" ht="15" customHeight="1">
      <c r="B19" s="22" t="s">
        <v>63</v>
      </c>
      <c r="C19" s="23" t="s">
        <v>30</v>
      </c>
      <c r="D19" s="24">
        <v>5</v>
      </c>
      <c r="E19" s="23" t="s">
        <v>70</v>
      </c>
      <c r="F19" s="25">
        <v>25000</v>
      </c>
      <c r="G19" s="25">
        <f>+D19*F19</f>
        <v>125000</v>
      </c>
    </row>
    <row r="20" spans="2:7" ht="15" customHeight="1">
      <c r="B20" s="22" t="s">
        <v>64</v>
      </c>
      <c r="C20" s="23" t="s">
        <v>30</v>
      </c>
      <c r="D20" s="24">
        <v>5</v>
      </c>
      <c r="E20" s="23" t="s">
        <v>71</v>
      </c>
      <c r="F20" s="25">
        <v>25000</v>
      </c>
      <c r="G20" s="25">
        <f>+D20*F20</f>
        <v>125000</v>
      </c>
    </row>
    <row r="21" spans="2:7" ht="15" customHeight="1">
      <c r="B21" s="22" t="s">
        <v>65</v>
      </c>
      <c r="C21" s="23" t="s">
        <v>30</v>
      </c>
      <c r="D21" s="24">
        <v>4</v>
      </c>
      <c r="E21" s="23" t="s">
        <v>72</v>
      </c>
      <c r="F21" s="25">
        <v>320000</v>
      </c>
      <c r="G21" s="25">
        <f>D21*F21</f>
        <v>1280000</v>
      </c>
    </row>
    <row r="22" spans="2:7" ht="15" customHeight="1">
      <c r="B22" s="22" t="s">
        <v>66</v>
      </c>
      <c r="C22" s="23" t="s">
        <v>30</v>
      </c>
      <c r="D22" s="24">
        <v>4</v>
      </c>
      <c r="E22" s="23" t="s">
        <v>73</v>
      </c>
      <c r="F22" s="25">
        <v>200000</v>
      </c>
      <c r="G22" s="25">
        <f>+D22*F22</f>
        <v>800000</v>
      </c>
    </row>
    <row r="23" spans="2:7" ht="15" customHeight="1">
      <c r="B23" s="22" t="s">
        <v>67</v>
      </c>
      <c r="C23" s="23" t="s">
        <v>30</v>
      </c>
      <c r="D23" s="24">
        <v>4</v>
      </c>
      <c r="E23" s="23" t="s">
        <v>74</v>
      </c>
      <c r="F23" s="25">
        <v>200000</v>
      </c>
      <c r="G23" s="25">
        <f>+D23*F23</f>
        <v>800000</v>
      </c>
    </row>
    <row r="24" spans="2:7" ht="15" customHeight="1">
      <c r="B24" s="22" t="s">
        <v>68</v>
      </c>
      <c r="C24" s="23" t="s">
        <v>30</v>
      </c>
      <c r="D24" s="24">
        <v>15</v>
      </c>
      <c r="E24" s="23" t="s">
        <v>75</v>
      </c>
      <c r="F24" s="25">
        <v>25000</v>
      </c>
      <c r="G24" s="25">
        <f>+D24*F24</f>
        <v>375000</v>
      </c>
    </row>
    <row r="25" spans="2:7" ht="15" customHeight="1">
      <c r="B25" s="22" t="s">
        <v>69</v>
      </c>
      <c r="C25" s="23" t="s">
        <v>30</v>
      </c>
      <c r="D25" s="24">
        <v>120</v>
      </c>
      <c r="E25" s="23" t="s">
        <v>6</v>
      </c>
      <c r="F25" s="25">
        <v>25000</v>
      </c>
      <c r="G25" s="25">
        <f>+D25*F25</f>
        <v>3000000</v>
      </c>
    </row>
    <row r="26" spans="2:7" ht="15" customHeight="1">
      <c r="B26" s="40" t="s">
        <v>31</v>
      </c>
      <c r="C26" s="41"/>
      <c r="D26" s="41"/>
      <c r="E26" s="41"/>
      <c r="F26" s="42"/>
      <c r="G26" s="43">
        <f>SUM(G19:G25)</f>
        <v>6505000</v>
      </c>
    </row>
    <row r="27" spans="2:7" ht="15" customHeight="1">
      <c r="B27" s="7"/>
      <c r="F27" s="8"/>
      <c r="G27" s="9"/>
    </row>
    <row r="28" spans="2:7" ht="15" customHeight="1">
      <c r="B28" s="44" t="s">
        <v>32</v>
      </c>
      <c r="C28" s="45"/>
      <c r="D28" s="46"/>
      <c r="E28" s="46"/>
      <c r="F28" s="47"/>
      <c r="G28" s="48"/>
    </row>
    <row r="29" spans="2:7" ht="26.25" customHeight="1">
      <c r="B29" s="49" t="s">
        <v>24</v>
      </c>
      <c r="C29" s="50" t="s">
        <v>25</v>
      </c>
      <c r="D29" s="50" t="s">
        <v>26</v>
      </c>
      <c r="E29" s="49" t="s">
        <v>95</v>
      </c>
      <c r="F29" s="50" t="s">
        <v>28</v>
      </c>
      <c r="G29" s="49" t="s">
        <v>29</v>
      </c>
    </row>
    <row r="30" spans="2:7" ht="15" customHeight="1">
      <c r="B30" s="22" t="s">
        <v>76</v>
      </c>
      <c r="C30" s="23" t="s">
        <v>33</v>
      </c>
      <c r="D30" s="24">
        <v>1</v>
      </c>
      <c r="E30" s="23" t="s">
        <v>79</v>
      </c>
      <c r="F30" s="25">
        <v>25000</v>
      </c>
      <c r="G30" s="25">
        <f>+D30*F30</f>
        <v>25000</v>
      </c>
    </row>
    <row r="31" spans="2:7" ht="15" customHeight="1">
      <c r="B31" s="22" t="s">
        <v>77</v>
      </c>
      <c r="C31" s="23" t="s">
        <v>33</v>
      </c>
      <c r="D31" s="24">
        <v>1</v>
      </c>
      <c r="E31" s="23" t="s">
        <v>73</v>
      </c>
      <c r="F31" s="25">
        <v>25000</v>
      </c>
      <c r="G31" s="25">
        <f>+D31*F31</f>
        <v>25000</v>
      </c>
    </row>
    <row r="32" spans="2:7" ht="15" customHeight="1">
      <c r="B32" s="22" t="s">
        <v>78</v>
      </c>
      <c r="C32" s="23" t="s">
        <v>33</v>
      </c>
      <c r="D32" s="24">
        <v>1</v>
      </c>
      <c r="E32" s="23" t="s">
        <v>74</v>
      </c>
      <c r="F32" s="25">
        <v>25000</v>
      </c>
      <c r="G32" s="25">
        <f>+D32*F32</f>
        <v>25000</v>
      </c>
    </row>
    <row r="33" spans="2:10" ht="15" customHeight="1">
      <c r="B33" s="51" t="s">
        <v>34</v>
      </c>
      <c r="C33" s="52"/>
      <c r="D33" s="52"/>
      <c r="E33" s="52"/>
      <c r="F33" s="53"/>
      <c r="G33" s="54">
        <f>SUM(G30:G32)</f>
        <v>75000</v>
      </c>
    </row>
    <row r="34" spans="2:10" ht="15" customHeight="1">
      <c r="B34" s="7"/>
      <c r="F34" s="8"/>
      <c r="G34" s="9"/>
    </row>
    <row r="35" spans="2:10" ht="15" customHeight="1">
      <c r="B35" s="44" t="s">
        <v>35</v>
      </c>
      <c r="C35" s="45"/>
      <c r="D35" s="46"/>
      <c r="E35" s="46"/>
      <c r="F35" s="47"/>
      <c r="G35" s="48"/>
    </row>
    <row r="36" spans="2:10" ht="23.25" customHeight="1">
      <c r="B36" s="55" t="s">
        <v>24</v>
      </c>
      <c r="C36" s="55" t="s">
        <v>25</v>
      </c>
      <c r="D36" s="55" t="s">
        <v>26</v>
      </c>
      <c r="E36" s="55" t="s">
        <v>27</v>
      </c>
      <c r="F36" s="56" t="s">
        <v>28</v>
      </c>
      <c r="G36" s="55" t="s">
        <v>29</v>
      </c>
    </row>
    <row r="37" spans="2:10" ht="15" customHeight="1">
      <c r="B37" s="26" t="s">
        <v>80</v>
      </c>
      <c r="C37" s="27" t="s">
        <v>36</v>
      </c>
      <c r="D37" s="27">
        <v>4</v>
      </c>
      <c r="E37" s="27" t="s">
        <v>83</v>
      </c>
      <c r="F37" s="28">
        <v>25000</v>
      </c>
      <c r="G37" s="28">
        <f>+F37*D37</f>
        <v>100000</v>
      </c>
    </row>
    <row r="38" spans="2:10" ht="15" customHeight="1">
      <c r="B38" s="26" t="s">
        <v>81</v>
      </c>
      <c r="C38" s="27" t="s">
        <v>36</v>
      </c>
      <c r="D38" s="27">
        <v>2</v>
      </c>
      <c r="E38" s="27" t="s">
        <v>83</v>
      </c>
      <c r="F38" s="28">
        <v>25000</v>
      </c>
      <c r="G38" s="28">
        <f>+F38*D38</f>
        <v>50000</v>
      </c>
    </row>
    <row r="39" spans="2:10" ht="15" customHeight="1">
      <c r="B39" s="26" t="s">
        <v>82</v>
      </c>
      <c r="C39" s="27" t="s">
        <v>36</v>
      </c>
      <c r="D39" s="27">
        <v>1</v>
      </c>
      <c r="E39" s="27" t="s">
        <v>83</v>
      </c>
      <c r="F39" s="28">
        <v>25000</v>
      </c>
      <c r="G39" s="28">
        <f t="shared" ref="G39" si="0">+F39*D39</f>
        <v>25000</v>
      </c>
    </row>
    <row r="40" spans="2:10" ht="15" customHeight="1">
      <c r="B40" s="51" t="s">
        <v>37</v>
      </c>
      <c r="C40" s="57"/>
      <c r="D40" s="57"/>
      <c r="E40" s="57"/>
      <c r="F40" s="57"/>
      <c r="G40" s="58">
        <f>SUM(G37:G39)</f>
        <v>175000</v>
      </c>
    </row>
    <row r="42" spans="2:10" ht="15" customHeight="1">
      <c r="B42" s="44" t="s">
        <v>38</v>
      </c>
      <c r="C42" s="45"/>
      <c r="D42" s="46"/>
      <c r="E42" s="46"/>
      <c r="F42" s="47"/>
      <c r="G42" s="48"/>
    </row>
    <row r="43" spans="2:10" ht="24" customHeight="1">
      <c r="B43" s="59" t="s">
        <v>39</v>
      </c>
      <c r="C43" s="59" t="s">
        <v>40</v>
      </c>
      <c r="D43" s="59" t="s">
        <v>41</v>
      </c>
      <c r="E43" s="59" t="s">
        <v>27</v>
      </c>
      <c r="F43" s="59" t="s">
        <v>28</v>
      </c>
      <c r="G43" s="60" t="s">
        <v>29</v>
      </c>
    </row>
    <row r="44" spans="2:10" ht="15" customHeight="1">
      <c r="B44" s="29" t="s">
        <v>42</v>
      </c>
      <c r="C44" s="23"/>
      <c r="D44" s="30"/>
      <c r="E44" s="23"/>
      <c r="F44" s="25"/>
      <c r="G44" s="25"/>
    </row>
    <row r="45" spans="2:10" ht="15" customHeight="1">
      <c r="B45" s="22" t="s">
        <v>84</v>
      </c>
      <c r="C45" s="23" t="s">
        <v>88</v>
      </c>
      <c r="D45" s="30">
        <v>120000</v>
      </c>
      <c r="E45" s="23" t="s">
        <v>72</v>
      </c>
      <c r="F45" s="25">
        <v>180</v>
      </c>
      <c r="G45" s="25">
        <f>+F45*D45</f>
        <v>21600000</v>
      </c>
      <c r="I45" s="8"/>
      <c r="J45" s="11"/>
    </row>
    <row r="46" spans="2:10" ht="15" customHeight="1">
      <c r="B46" s="29" t="s">
        <v>43</v>
      </c>
      <c r="C46" s="23"/>
      <c r="D46" s="30"/>
      <c r="E46" s="23"/>
      <c r="F46" s="25"/>
      <c r="G46" s="25"/>
      <c r="I46" s="8"/>
    </row>
    <row r="47" spans="2:10" ht="15" customHeight="1">
      <c r="B47" s="22" t="s">
        <v>85</v>
      </c>
      <c r="C47" s="23" t="s">
        <v>89</v>
      </c>
      <c r="D47" s="30">
        <v>32</v>
      </c>
      <c r="E47" s="23" t="s">
        <v>71</v>
      </c>
      <c r="F47" s="25">
        <v>25000</v>
      </c>
      <c r="G47" s="25">
        <f>+F47*D47</f>
        <v>800000</v>
      </c>
    </row>
    <row r="48" spans="2:10" ht="15" customHeight="1">
      <c r="B48" s="29" t="s">
        <v>44</v>
      </c>
      <c r="C48" s="23"/>
      <c r="D48" s="30"/>
      <c r="E48" s="23"/>
      <c r="F48" s="25"/>
      <c r="G48" s="25"/>
    </row>
    <row r="49" spans="2:7" ht="15" customHeight="1">
      <c r="B49" s="22" t="s">
        <v>44</v>
      </c>
      <c r="C49" s="23" t="s">
        <v>90</v>
      </c>
      <c r="D49" s="30">
        <v>1</v>
      </c>
      <c r="E49" s="23" t="s">
        <v>93</v>
      </c>
      <c r="F49" s="25">
        <v>250000</v>
      </c>
      <c r="G49" s="25">
        <f>D49*F49</f>
        <v>250000</v>
      </c>
    </row>
    <row r="50" spans="2:7" ht="15" customHeight="1">
      <c r="B50" s="29" t="s">
        <v>45</v>
      </c>
      <c r="C50" s="23"/>
      <c r="D50" s="30"/>
      <c r="E50" s="23"/>
      <c r="F50" s="25"/>
      <c r="G50" s="25"/>
    </row>
    <row r="51" spans="2:7" ht="15" customHeight="1">
      <c r="B51" s="22" t="s">
        <v>86</v>
      </c>
      <c r="C51" s="23" t="s">
        <v>91</v>
      </c>
      <c r="D51" s="30">
        <v>4.32</v>
      </c>
      <c r="E51" s="23" t="s">
        <v>6</v>
      </c>
      <c r="F51" s="25">
        <v>40000</v>
      </c>
      <c r="G51" s="25">
        <f>D51*F51</f>
        <v>172800</v>
      </c>
    </row>
    <row r="52" spans="2:7" ht="15" customHeight="1">
      <c r="B52" s="22" t="s">
        <v>87</v>
      </c>
      <c r="C52" s="23" t="s">
        <v>92</v>
      </c>
      <c r="D52" s="30">
        <v>20</v>
      </c>
      <c r="E52" s="23" t="s">
        <v>6</v>
      </c>
      <c r="F52" s="25">
        <v>6002</v>
      </c>
      <c r="G52" s="25">
        <f>D52*F52</f>
        <v>120040</v>
      </c>
    </row>
    <row r="53" spans="2:7" ht="15" customHeight="1">
      <c r="B53" s="61" t="s">
        <v>46</v>
      </c>
      <c r="C53" s="62"/>
      <c r="D53" s="62"/>
      <c r="E53" s="62"/>
      <c r="F53" s="63"/>
      <c r="G53" s="64">
        <f>SUM(G44:G52)</f>
        <v>22942840</v>
      </c>
    </row>
    <row r="54" spans="2:7" ht="15" customHeight="1">
      <c r="B54" s="7"/>
      <c r="D54" s="8"/>
      <c r="F54" s="8"/>
      <c r="G54" s="9"/>
    </row>
    <row r="55" spans="2:7" ht="15" customHeight="1">
      <c r="B55" s="44" t="s">
        <v>47</v>
      </c>
      <c r="C55" s="45"/>
      <c r="D55" s="46"/>
      <c r="E55" s="46"/>
      <c r="F55" s="47"/>
      <c r="G55" s="48"/>
    </row>
    <row r="56" spans="2:7" ht="25.5" customHeight="1">
      <c r="B56" s="65" t="s">
        <v>48</v>
      </c>
      <c r="C56" s="59" t="s">
        <v>40</v>
      </c>
      <c r="D56" s="59" t="s">
        <v>41</v>
      </c>
      <c r="E56" s="65" t="s">
        <v>27</v>
      </c>
      <c r="F56" s="59" t="s">
        <v>28</v>
      </c>
      <c r="G56" s="65" t="s">
        <v>29</v>
      </c>
    </row>
    <row r="57" spans="2:7" ht="15" customHeight="1">
      <c r="B57" s="66" t="s">
        <v>95</v>
      </c>
      <c r="C57" s="67" t="s">
        <v>95</v>
      </c>
      <c r="D57" s="67" t="s">
        <v>95</v>
      </c>
      <c r="E57" s="68" t="s">
        <v>95</v>
      </c>
      <c r="F57" s="69" t="s">
        <v>95</v>
      </c>
      <c r="G57" s="69"/>
    </row>
    <row r="58" spans="2:7" ht="15" customHeight="1">
      <c r="B58" s="70" t="s">
        <v>49</v>
      </c>
      <c r="C58" s="71"/>
      <c r="D58" s="71"/>
      <c r="E58" s="72"/>
      <c r="F58" s="73"/>
      <c r="G58" s="74"/>
    </row>
    <row r="59" spans="2:7" ht="15" customHeight="1">
      <c r="B59" s="6"/>
      <c r="G59" s="6"/>
    </row>
    <row r="60" spans="2:7" ht="15" customHeight="1">
      <c r="B60" s="75" t="s">
        <v>50</v>
      </c>
      <c r="C60" s="76"/>
      <c r="D60" s="76"/>
      <c r="E60" s="76"/>
      <c r="F60" s="76"/>
      <c r="G60" s="77">
        <f>G58+G53+G40+G33+G26</f>
        <v>29697840</v>
      </c>
    </row>
    <row r="61" spans="2:7" ht="15" customHeight="1">
      <c r="B61" s="78" t="s">
        <v>51</v>
      </c>
      <c r="C61" s="79"/>
      <c r="D61" s="79"/>
      <c r="E61" s="79"/>
      <c r="F61" s="79"/>
      <c r="G61" s="80">
        <f>G60*0.05</f>
        <v>1484892</v>
      </c>
    </row>
    <row r="62" spans="2:7" ht="15" customHeight="1">
      <c r="B62" s="81" t="s">
        <v>52</v>
      </c>
      <c r="C62" s="82"/>
      <c r="D62" s="82"/>
      <c r="E62" s="82"/>
      <c r="F62" s="82"/>
      <c r="G62" s="83">
        <f>G61+G60</f>
        <v>31182732</v>
      </c>
    </row>
    <row r="63" spans="2:7" ht="15" customHeight="1">
      <c r="B63" s="78" t="s">
        <v>53</v>
      </c>
      <c r="C63" s="79"/>
      <c r="D63" s="79"/>
      <c r="E63" s="79"/>
      <c r="F63" s="79"/>
      <c r="G63" s="80">
        <f>G10</f>
        <v>54000000</v>
      </c>
    </row>
    <row r="64" spans="2:7" ht="15" customHeight="1">
      <c r="B64" s="84" t="s">
        <v>54</v>
      </c>
      <c r="C64" s="85"/>
      <c r="D64" s="85"/>
      <c r="E64" s="85"/>
      <c r="F64" s="85"/>
      <c r="G64" s="77">
        <f>G63-G62</f>
        <v>22817268</v>
      </c>
    </row>
    <row r="65" spans="2:5" ht="15" customHeight="1">
      <c r="B65" s="31" t="s">
        <v>55</v>
      </c>
    </row>
    <row r="66" spans="2:5" ht="15" customHeight="1">
      <c r="B66" s="32" t="s">
        <v>56</v>
      </c>
    </row>
    <row r="67" spans="2:5" ht="15" customHeight="1">
      <c r="B67" s="31" t="s">
        <v>57</v>
      </c>
    </row>
    <row r="68" spans="2:5" ht="15" customHeight="1">
      <c r="B68" s="31" t="s">
        <v>58</v>
      </c>
    </row>
    <row r="69" spans="2:5" ht="15" customHeight="1">
      <c r="B69" s="31" t="s">
        <v>59</v>
      </c>
    </row>
    <row r="70" spans="2:5" ht="15" customHeight="1">
      <c r="B70" s="31" t="s">
        <v>60</v>
      </c>
    </row>
    <row r="71" spans="2:5" ht="15" customHeight="1">
      <c r="B71" s="31" t="s">
        <v>61</v>
      </c>
    </row>
    <row r="72" spans="2:5" ht="15" customHeight="1">
      <c r="B72" s="31" t="s">
        <v>62</v>
      </c>
    </row>
    <row r="74" spans="2:5" ht="15" customHeight="1" thickBot="1">
      <c r="B74" s="106" t="s">
        <v>96</v>
      </c>
      <c r="C74" s="107"/>
      <c r="D74" s="86"/>
      <c r="E74" s="87"/>
    </row>
    <row r="75" spans="2:5" ht="15" customHeight="1">
      <c r="B75" s="88" t="s">
        <v>48</v>
      </c>
      <c r="C75" s="89" t="s">
        <v>97</v>
      </c>
      <c r="D75" s="90" t="s">
        <v>98</v>
      </c>
      <c r="E75" s="87"/>
    </row>
    <row r="76" spans="2:5" ht="15" customHeight="1">
      <c r="B76" s="91" t="s">
        <v>99</v>
      </c>
      <c r="C76" s="92">
        <f>G26</f>
        <v>6505000</v>
      </c>
      <c r="D76" s="93">
        <f>(C76/C82)</f>
        <v>0.20860904682758394</v>
      </c>
      <c r="E76" s="87"/>
    </row>
    <row r="77" spans="2:5" ht="15" customHeight="1">
      <c r="B77" s="91" t="s">
        <v>100</v>
      </c>
      <c r="C77" s="92">
        <f>G33</f>
        <v>75000</v>
      </c>
      <c r="D77" s="93">
        <v>0</v>
      </c>
      <c r="E77" s="87"/>
    </row>
    <row r="78" spans="2:5" ht="15" customHeight="1">
      <c r="B78" s="91" t="s">
        <v>101</v>
      </c>
      <c r="C78" s="92">
        <f>G40</f>
        <v>175000</v>
      </c>
      <c r="D78" s="93">
        <f>(C78/C82)</f>
        <v>5.6120804296429187E-3</v>
      </c>
      <c r="E78" s="87"/>
    </row>
    <row r="79" spans="2:5" ht="15" customHeight="1">
      <c r="B79" s="91" t="s">
        <v>39</v>
      </c>
      <c r="C79" s="92">
        <f>G53</f>
        <v>22942840</v>
      </c>
      <c r="D79" s="93">
        <f>(C79/C82)</f>
        <v>0.73575464779673572</v>
      </c>
      <c r="E79" s="87"/>
    </row>
    <row r="80" spans="2:5" ht="15" customHeight="1">
      <c r="B80" s="91" t="s">
        <v>102</v>
      </c>
      <c r="C80" s="94">
        <f>G58</f>
        <v>0</v>
      </c>
      <c r="D80" s="93">
        <f>(C80/C82)</f>
        <v>0</v>
      </c>
      <c r="E80" s="95"/>
    </row>
    <row r="81" spans="2:5" ht="15" customHeight="1">
      <c r="B81" s="91" t="s">
        <v>103</v>
      </c>
      <c r="C81" s="94">
        <f>G61</f>
        <v>1484892</v>
      </c>
      <c r="D81" s="93">
        <f>(C81/C82)</f>
        <v>4.7619047619047616E-2</v>
      </c>
      <c r="E81" s="95"/>
    </row>
    <row r="82" spans="2:5" ht="15" customHeight="1" thickBot="1">
      <c r="B82" s="96" t="s">
        <v>104</v>
      </c>
      <c r="C82" s="97">
        <f>SUM(C76:C81)</f>
        <v>31182732</v>
      </c>
      <c r="D82" s="98">
        <f>SUM(D76:D81)</f>
        <v>0.99759482267301025</v>
      </c>
      <c r="E82" s="95"/>
    </row>
    <row r="83" spans="2:5" ht="15" customHeight="1">
      <c r="B83" s="99"/>
      <c r="C83" s="100"/>
      <c r="D83" s="100"/>
      <c r="E83" s="100"/>
    </row>
    <row r="84" spans="2:5" ht="15" customHeight="1" thickBot="1">
      <c r="B84" s="101"/>
      <c r="C84" s="100"/>
      <c r="D84" s="100"/>
      <c r="E84" s="100"/>
    </row>
    <row r="85" spans="2:5" ht="15" customHeight="1" thickBot="1">
      <c r="B85" s="108" t="s">
        <v>105</v>
      </c>
      <c r="C85" s="109"/>
      <c r="D85" s="109"/>
      <c r="E85" s="110"/>
    </row>
    <row r="86" spans="2:5" ht="15" customHeight="1">
      <c r="B86" s="102" t="s">
        <v>106</v>
      </c>
      <c r="C86" s="103">
        <v>1800</v>
      </c>
      <c r="D86" s="103">
        <f>G7</f>
        <v>2160</v>
      </c>
      <c r="E86" s="103">
        <v>2300</v>
      </c>
    </row>
    <row r="87" spans="2:5" ht="15" customHeight="1" thickBot="1">
      <c r="B87" s="96" t="s">
        <v>107</v>
      </c>
      <c r="C87" s="97">
        <f>(C82/C86)</f>
        <v>17323.740000000002</v>
      </c>
      <c r="D87" s="97">
        <f>(C82/D86)</f>
        <v>14436.45</v>
      </c>
      <c r="E87" s="104">
        <f>(C82/E86)</f>
        <v>13557.709565217392</v>
      </c>
    </row>
  </sheetData>
  <mergeCells count="10">
    <mergeCell ref="B74:C74"/>
    <mergeCell ref="B85:E85"/>
    <mergeCell ref="E7:F7"/>
    <mergeCell ref="E8:F8"/>
    <mergeCell ref="E9:F9"/>
    <mergeCell ref="E10:F10"/>
    <mergeCell ref="E11:F11"/>
    <mergeCell ref="E12:F12"/>
    <mergeCell ref="E13:F13"/>
    <mergeCell ref="B15:G15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4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J87"/>
  <sheetViews>
    <sheetView topLeftCell="A46" workbookViewId="0">
      <selection activeCell="H68" sqref="H68"/>
    </sheetView>
  </sheetViews>
  <sheetFormatPr baseColWidth="10" defaultColWidth="11.42578125" defaultRowHeight="15" customHeight="1"/>
  <cols>
    <col min="1" max="1" width="3.140625" style="1" customWidth="1"/>
    <col min="2" max="2" width="30.42578125" style="1" customWidth="1"/>
    <col min="3" max="3" width="19" style="1" customWidth="1"/>
    <col min="4" max="4" width="11.42578125" style="1"/>
    <col min="5" max="5" width="17.85546875" style="1" customWidth="1"/>
    <col min="6" max="6" width="9.42578125" style="1" customWidth="1"/>
    <col min="7" max="7" width="19.42578125" style="1" customWidth="1"/>
    <col min="8" max="16384" width="11.42578125" style="1"/>
  </cols>
  <sheetData>
    <row r="7" spans="2:7" ht="23.25" customHeight="1">
      <c r="B7" s="34" t="s">
        <v>0</v>
      </c>
      <c r="C7" s="14" t="s">
        <v>1</v>
      </c>
      <c r="D7" s="12"/>
      <c r="E7" s="111" t="s">
        <v>2</v>
      </c>
      <c r="F7" s="112"/>
      <c r="G7" s="18">
        <v>2160</v>
      </c>
    </row>
    <row r="8" spans="2:7" ht="22.15" customHeight="1">
      <c r="B8" s="33" t="s">
        <v>3</v>
      </c>
      <c r="C8" s="15" t="s">
        <v>4</v>
      </c>
      <c r="D8" s="13"/>
      <c r="E8" s="113" t="s">
        <v>5</v>
      </c>
      <c r="F8" s="114"/>
      <c r="G8" s="19" t="s">
        <v>6</v>
      </c>
    </row>
    <row r="9" spans="2:7" ht="15" customHeight="1">
      <c r="B9" s="33" t="s">
        <v>7</v>
      </c>
      <c r="C9" s="16" t="s">
        <v>8</v>
      </c>
      <c r="D9" s="12"/>
      <c r="E9" s="113" t="s">
        <v>9</v>
      </c>
      <c r="F9" s="114"/>
      <c r="G9" s="20">
        <v>25000</v>
      </c>
    </row>
    <row r="10" spans="2:7" ht="15" customHeight="1">
      <c r="B10" s="33" t="s">
        <v>10</v>
      </c>
      <c r="C10" s="16" t="s">
        <v>11</v>
      </c>
      <c r="D10" s="12"/>
      <c r="E10" s="113" t="s">
        <v>12</v>
      </c>
      <c r="F10" s="114"/>
      <c r="G10" s="20">
        <f>G7*G9</f>
        <v>54000000</v>
      </c>
    </row>
    <row r="11" spans="2:7" ht="15" customHeight="1">
      <c r="B11" s="33" t="s">
        <v>13</v>
      </c>
      <c r="C11" s="15" t="s">
        <v>14</v>
      </c>
      <c r="D11" s="13"/>
      <c r="E11" s="113" t="s">
        <v>15</v>
      </c>
      <c r="F11" s="114"/>
      <c r="G11" s="21" t="s">
        <v>16</v>
      </c>
    </row>
    <row r="12" spans="2:7" ht="15" customHeight="1">
      <c r="B12" s="33" t="s">
        <v>17</v>
      </c>
      <c r="C12" s="15" t="s">
        <v>18</v>
      </c>
      <c r="D12" s="13"/>
      <c r="E12" s="113" t="s">
        <v>19</v>
      </c>
      <c r="F12" s="114"/>
      <c r="G12" s="21" t="s">
        <v>6</v>
      </c>
    </row>
    <row r="13" spans="2:7" ht="18">
      <c r="B13" s="33" t="s">
        <v>20</v>
      </c>
      <c r="C13" s="17">
        <v>44727</v>
      </c>
      <c r="D13" s="12"/>
      <c r="E13" s="115" t="s">
        <v>21</v>
      </c>
      <c r="F13" s="116"/>
      <c r="G13" s="21" t="s">
        <v>94</v>
      </c>
    </row>
    <row r="14" spans="2:7" ht="15" customHeight="1">
      <c r="B14" s="2"/>
      <c r="G14" s="3"/>
    </row>
    <row r="15" spans="2:7" ht="15" customHeight="1">
      <c r="B15" s="117" t="s">
        <v>22</v>
      </c>
      <c r="C15" s="118"/>
      <c r="D15" s="118"/>
      <c r="E15" s="118"/>
      <c r="F15" s="118"/>
      <c r="G15" s="118"/>
    </row>
    <row r="16" spans="2:7" ht="15" customHeight="1">
      <c r="C16" s="4"/>
      <c r="D16" s="4"/>
      <c r="E16" s="5"/>
      <c r="F16" s="6"/>
      <c r="G16" s="10"/>
    </row>
    <row r="17" spans="2:7" ht="15" customHeight="1">
      <c r="B17" s="35" t="s">
        <v>23</v>
      </c>
      <c r="C17" s="36"/>
      <c r="D17" s="37"/>
      <c r="E17" s="37"/>
      <c r="F17" s="37"/>
      <c r="G17" s="38"/>
    </row>
    <row r="18" spans="2:7" ht="26.25" customHeight="1">
      <c r="B18" s="39" t="s">
        <v>24</v>
      </c>
      <c r="C18" s="39" t="s">
        <v>25</v>
      </c>
      <c r="D18" s="39" t="s">
        <v>26</v>
      </c>
      <c r="E18" s="39" t="s">
        <v>27</v>
      </c>
      <c r="F18" s="39" t="s">
        <v>28</v>
      </c>
      <c r="G18" s="39" t="s">
        <v>29</v>
      </c>
    </row>
    <row r="19" spans="2:7" ht="15" customHeight="1">
      <c r="B19" s="22" t="s">
        <v>63</v>
      </c>
      <c r="C19" s="23" t="s">
        <v>30</v>
      </c>
      <c r="D19" s="24">
        <v>5</v>
      </c>
      <c r="E19" s="23" t="s">
        <v>70</v>
      </c>
      <c r="F19" s="25">
        <v>26000</v>
      </c>
      <c r="G19" s="25">
        <f>+D19*F19</f>
        <v>130000</v>
      </c>
    </row>
    <row r="20" spans="2:7" ht="15" customHeight="1">
      <c r="B20" s="22" t="s">
        <v>64</v>
      </c>
      <c r="C20" s="23" t="s">
        <v>30</v>
      </c>
      <c r="D20" s="24">
        <v>5</v>
      </c>
      <c r="E20" s="23" t="s">
        <v>71</v>
      </c>
      <c r="F20" s="25">
        <v>26000</v>
      </c>
      <c r="G20" s="25">
        <f>+D20*F20</f>
        <v>130000</v>
      </c>
    </row>
    <row r="21" spans="2:7" ht="15" customHeight="1">
      <c r="B21" s="22" t="s">
        <v>65</v>
      </c>
      <c r="C21" s="23" t="s">
        <v>30</v>
      </c>
      <c r="D21" s="24">
        <v>4</v>
      </c>
      <c r="E21" s="23" t="s">
        <v>72</v>
      </c>
      <c r="F21" s="25">
        <v>320000</v>
      </c>
      <c r="G21" s="25">
        <f>D21*F21</f>
        <v>1280000</v>
      </c>
    </row>
    <row r="22" spans="2:7" ht="15" customHeight="1">
      <c r="B22" s="22" t="s">
        <v>66</v>
      </c>
      <c r="C22" s="23" t="s">
        <v>30</v>
      </c>
      <c r="D22" s="24">
        <v>4</v>
      </c>
      <c r="E22" s="23" t="s">
        <v>73</v>
      </c>
      <c r="F22" s="25">
        <v>200000</v>
      </c>
      <c r="G22" s="25">
        <f>+D22*F22</f>
        <v>800000</v>
      </c>
    </row>
    <row r="23" spans="2:7" ht="15" customHeight="1">
      <c r="B23" s="22" t="s">
        <v>67</v>
      </c>
      <c r="C23" s="23" t="s">
        <v>30</v>
      </c>
      <c r="D23" s="24">
        <v>4</v>
      </c>
      <c r="E23" s="23" t="s">
        <v>74</v>
      </c>
      <c r="F23" s="25">
        <v>200000</v>
      </c>
      <c r="G23" s="25">
        <f>+D23*F23</f>
        <v>800000</v>
      </c>
    </row>
    <row r="24" spans="2:7" ht="15" customHeight="1">
      <c r="B24" s="22" t="s">
        <v>68</v>
      </c>
      <c r="C24" s="23" t="s">
        <v>30</v>
      </c>
      <c r="D24" s="24">
        <v>15</v>
      </c>
      <c r="E24" s="23" t="s">
        <v>75</v>
      </c>
      <c r="F24" s="25">
        <v>26000</v>
      </c>
      <c r="G24" s="25">
        <f>+D24*F24</f>
        <v>390000</v>
      </c>
    </row>
    <row r="25" spans="2:7" ht="15" customHeight="1">
      <c r="B25" s="22" t="s">
        <v>69</v>
      </c>
      <c r="C25" s="23" t="s">
        <v>30</v>
      </c>
      <c r="D25" s="24">
        <v>120</v>
      </c>
      <c r="E25" s="23" t="s">
        <v>6</v>
      </c>
      <c r="F25" s="25">
        <v>26000</v>
      </c>
      <c r="G25" s="25">
        <f>+D25*F25</f>
        <v>3120000</v>
      </c>
    </row>
    <row r="26" spans="2:7" ht="15" customHeight="1">
      <c r="B26" s="40" t="s">
        <v>31</v>
      </c>
      <c r="C26" s="41"/>
      <c r="D26" s="41"/>
      <c r="E26" s="41"/>
      <c r="F26" s="42"/>
      <c r="G26" s="43">
        <f>SUM(G19:G25)</f>
        <v>6650000</v>
      </c>
    </row>
    <row r="27" spans="2:7" ht="15" customHeight="1">
      <c r="B27" s="7"/>
      <c r="F27" s="8"/>
      <c r="G27" s="9"/>
    </row>
    <row r="28" spans="2:7" ht="15" customHeight="1">
      <c r="B28" s="44" t="s">
        <v>32</v>
      </c>
      <c r="C28" s="45"/>
      <c r="D28" s="46"/>
      <c r="E28" s="46"/>
      <c r="F28" s="47"/>
      <c r="G28" s="48"/>
    </row>
    <row r="29" spans="2:7" ht="26.25" customHeight="1">
      <c r="B29" s="49" t="s">
        <v>24</v>
      </c>
      <c r="C29" s="50" t="s">
        <v>25</v>
      </c>
      <c r="D29" s="50" t="s">
        <v>26</v>
      </c>
      <c r="E29" s="49" t="s">
        <v>95</v>
      </c>
      <c r="F29" s="50" t="s">
        <v>28</v>
      </c>
      <c r="G29" s="49" t="s">
        <v>29</v>
      </c>
    </row>
    <row r="30" spans="2:7" ht="15" customHeight="1">
      <c r="B30" s="22" t="s">
        <v>76</v>
      </c>
      <c r="C30" s="23" t="s">
        <v>33</v>
      </c>
      <c r="D30" s="24">
        <v>1</v>
      </c>
      <c r="E30" s="23" t="s">
        <v>79</v>
      </c>
      <c r="F30" s="25">
        <v>26000</v>
      </c>
      <c r="G30" s="25">
        <f>+D30*F30</f>
        <v>26000</v>
      </c>
    </row>
    <row r="31" spans="2:7" ht="15" customHeight="1">
      <c r="B31" s="22" t="s">
        <v>77</v>
      </c>
      <c r="C31" s="23" t="s">
        <v>33</v>
      </c>
      <c r="D31" s="24">
        <v>1</v>
      </c>
      <c r="E31" s="23" t="s">
        <v>73</v>
      </c>
      <c r="F31" s="25">
        <v>26000</v>
      </c>
      <c r="G31" s="25">
        <f>+D31*F31</f>
        <v>26000</v>
      </c>
    </row>
    <row r="32" spans="2:7" ht="15" customHeight="1">
      <c r="B32" s="22" t="s">
        <v>78</v>
      </c>
      <c r="C32" s="23" t="s">
        <v>33</v>
      </c>
      <c r="D32" s="24">
        <v>1</v>
      </c>
      <c r="E32" s="23" t="s">
        <v>74</v>
      </c>
      <c r="F32" s="25">
        <v>26000</v>
      </c>
      <c r="G32" s="25">
        <f>+D32*F32</f>
        <v>26000</v>
      </c>
    </row>
    <row r="33" spans="2:10" ht="15" customHeight="1">
      <c r="B33" s="51" t="s">
        <v>34</v>
      </c>
      <c r="C33" s="52"/>
      <c r="D33" s="52"/>
      <c r="E33" s="52"/>
      <c r="F33" s="53"/>
      <c r="G33" s="54">
        <f>SUM(G30:G32)</f>
        <v>78000</v>
      </c>
    </row>
    <row r="34" spans="2:10" ht="15" customHeight="1">
      <c r="B34" s="7"/>
      <c r="F34" s="8"/>
      <c r="G34" s="9"/>
    </row>
    <row r="35" spans="2:10" ht="15" customHeight="1">
      <c r="B35" s="44" t="s">
        <v>35</v>
      </c>
      <c r="C35" s="45"/>
      <c r="D35" s="46"/>
      <c r="E35" s="46"/>
      <c r="F35" s="47"/>
      <c r="G35" s="48"/>
    </row>
    <row r="36" spans="2:10" ht="23.25" customHeight="1">
      <c r="B36" s="55" t="s">
        <v>24</v>
      </c>
      <c r="C36" s="55" t="s">
        <v>25</v>
      </c>
      <c r="D36" s="55" t="s">
        <v>26</v>
      </c>
      <c r="E36" s="55" t="s">
        <v>27</v>
      </c>
      <c r="F36" s="56" t="s">
        <v>28</v>
      </c>
      <c r="G36" s="55" t="s">
        <v>29</v>
      </c>
    </row>
    <row r="37" spans="2:10" ht="15" customHeight="1">
      <c r="B37" s="22" t="s">
        <v>80</v>
      </c>
      <c r="C37" s="23" t="s">
        <v>36</v>
      </c>
      <c r="D37" s="23">
        <v>4</v>
      </c>
      <c r="E37" s="23" t="s">
        <v>83</v>
      </c>
      <c r="F37" s="25">
        <v>26000</v>
      </c>
      <c r="G37" s="25">
        <f>+F37*D37</f>
        <v>104000</v>
      </c>
    </row>
    <row r="38" spans="2:10" ht="15" customHeight="1">
      <c r="B38" s="22" t="s">
        <v>81</v>
      </c>
      <c r="C38" s="23" t="s">
        <v>36</v>
      </c>
      <c r="D38" s="23">
        <v>2</v>
      </c>
      <c r="E38" s="23" t="s">
        <v>83</v>
      </c>
      <c r="F38" s="25">
        <v>26000</v>
      </c>
      <c r="G38" s="25">
        <f>+F38*D38</f>
        <v>52000</v>
      </c>
    </row>
    <row r="39" spans="2:10" ht="15" customHeight="1">
      <c r="B39" s="22" t="s">
        <v>82</v>
      </c>
      <c r="C39" s="23" t="s">
        <v>36</v>
      </c>
      <c r="D39" s="23">
        <v>1</v>
      </c>
      <c r="E39" s="23" t="s">
        <v>83</v>
      </c>
      <c r="F39" s="25">
        <v>26000</v>
      </c>
      <c r="G39" s="25">
        <f t="shared" ref="G39" si="0">+F39*D39</f>
        <v>26000</v>
      </c>
    </row>
    <row r="40" spans="2:10" ht="15" customHeight="1">
      <c r="B40" s="51" t="s">
        <v>37</v>
      </c>
      <c r="C40" s="57"/>
      <c r="D40" s="57"/>
      <c r="E40" s="57"/>
      <c r="F40" s="57"/>
      <c r="G40" s="58">
        <f>SUM(G37:G39)</f>
        <v>182000</v>
      </c>
    </row>
    <row r="42" spans="2:10" ht="15" customHeight="1">
      <c r="B42" s="44" t="s">
        <v>38</v>
      </c>
      <c r="C42" s="45"/>
      <c r="D42" s="46"/>
      <c r="E42" s="46"/>
      <c r="F42" s="47"/>
      <c r="G42" s="48"/>
    </row>
    <row r="43" spans="2:10" ht="24" customHeight="1">
      <c r="B43" s="59" t="s">
        <v>39</v>
      </c>
      <c r="C43" s="59" t="s">
        <v>40</v>
      </c>
      <c r="D43" s="59" t="s">
        <v>41</v>
      </c>
      <c r="E43" s="59" t="s">
        <v>27</v>
      </c>
      <c r="F43" s="59" t="s">
        <v>28</v>
      </c>
      <c r="G43" s="60" t="s">
        <v>29</v>
      </c>
    </row>
    <row r="44" spans="2:10" ht="15" customHeight="1">
      <c r="B44" s="29" t="s">
        <v>42</v>
      </c>
      <c r="C44" s="23"/>
      <c r="D44" s="30"/>
      <c r="E44" s="23"/>
      <c r="F44" s="25"/>
      <c r="G44" s="25"/>
    </row>
    <row r="45" spans="2:10" ht="15" customHeight="1">
      <c r="B45" s="22" t="s">
        <v>84</v>
      </c>
      <c r="C45" s="23" t="s">
        <v>88</v>
      </c>
      <c r="D45" s="30">
        <v>120000</v>
      </c>
      <c r="E45" s="23" t="s">
        <v>72</v>
      </c>
      <c r="F45" s="25">
        <v>200</v>
      </c>
      <c r="G45" s="25">
        <f>+F45*D45</f>
        <v>24000000</v>
      </c>
      <c r="I45" s="8"/>
      <c r="J45" s="11"/>
    </row>
    <row r="46" spans="2:10" ht="15" customHeight="1">
      <c r="B46" s="29" t="s">
        <v>43</v>
      </c>
      <c r="C46" s="23"/>
      <c r="D46" s="30"/>
      <c r="E46" s="23"/>
      <c r="F46" s="25"/>
      <c r="G46" s="25"/>
      <c r="I46" s="8"/>
    </row>
    <row r="47" spans="2:10" ht="15" customHeight="1">
      <c r="B47" s="22" t="s">
        <v>85</v>
      </c>
      <c r="C47" s="23" t="s">
        <v>89</v>
      </c>
      <c r="D47" s="30">
        <v>32</v>
      </c>
      <c r="E47" s="23" t="s">
        <v>71</v>
      </c>
      <c r="F47" s="25">
        <v>27500</v>
      </c>
      <c r="G47" s="25">
        <f>+F47*D47</f>
        <v>880000</v>
      </c>
    </row>
    <row r="48" spans="2:10" ht="15" customHeight="1">
      <c r="B48" s="29" t="s">
        <v>44</v>
      </c>
      <c r="C48" s="23"/>
      <c r="D48" s="30"/>
      <c r="E48" s="23"/>
      <c r="F48" s="25"/>
      <c r="G48" s="25"/>
    </row>
    <row r="49" spans="2:7" ht="15" customHeight="1">
      <c r="B49" s="22" t="s">
        <v>44</v>
      </c>
      <c r="C49" s="23" t="s">
        <v>90</v>
      </c>
      <c r="D49" s="30">
        <v>1</v>
      </c>
      <c r="E49" s="23" t="s">
        <v>93</v>
      </c>
      <c r="F49" s="25">
        <v>360000</v>
      </c>
      <c r="G49" s="25">
        <f>D49*F49</f>
        <v>360000</v>
      </c>
    </row>
    <row r="50" spans="2:7" ht="15" customHeight="1">
      <c r="B50" s="29" t="s">
        <v>45</v>
      </c>
      <c r="C50" s="23"/>
      <c r="D50" s="30"/>
      <c r="E50" s="23"/>
      <c r="F50" s="25"/>
      <c r="G50" s="25"/>
    </row>
    <row r="51" spans="2:7" ht="15" customHeight="1">
      <c r="B51" s="22" t="s">
        <v>86</v>
      </c>
      <c r="C51" s="23" t="s">
        <v>91</v>
      </c>
      <c r="D51" s="30">
        <v>4.32</v>
      </c>
      <c r="E51" s="23" t="s">
        <v>6</v>
      </c>
      <c r="F51" s="25">
        <v>42000</v>
      </c>
      <c r="G51" s="25">
        <f>D51*F51</f>
        <v>181440</v>
      </c>
    </row>
    <row r="52" spans="2:7" ht="15" customHeight="1">
      <c r="B52" s="22" t="s">
        <v>87</v>
      </c>
      <c r="C52" s="23" t="s">
        <v>92</v>
      </c>
      <c r="D52" s="30">
        <v>20</v>
      </c>
      <c r="E52" s="23" t="s">
        <v>6</v>
      </c>
      <c r="F52" s="25">
        <v>6500</v>
      </c>
      <c r="G52" s="25">
        <f>D52*F52</f>
        <v>130000</v>
      </c>
    </row>
    <row r="53" spans="2:7" ht="15" customHeight="1">
      <c r="B53" s="61" t="s">
        <v>46</v>
      </c>
      <c r="C53" s="62"/>
      <c r="D53" s="62"/>
      <c r="E53" s="62"/>
      <c r="F53" s="63"/>
      <c r="G53" s="64">
        <f>SUM(G44:G52)</f>
        <v>25551440</v>
      </c>
    </row>
    <row r="54" spans="2:7" ht="15" customHeight="1">
      <c r="B54" s="7"/>
      <c r="D54" s="8"/>
      <c r="F54" s="8"/>
      <c r="G54" s="9"/>
    </row>
    <row r="55" spans="2:7" ht="15" customHeight="1">
      <c r="B55" s="44" t="s">
        <v>47</v>
      </c>
      <c r="C55" s="45"/>
      <c r="D55" s="46"/>
      <c r="E55" s="46"/>
      <c r="F55" s="47"/>
      <c r="G55" s="48"/>
    </row>
    <row r="56" spans="2:7" ht="25.5" customHeight="1">
      <c r="B56" s="65" t="s">
        <v>48</v>
      </c>
      <c r="C56" s="59" t="s">
        <v>40</v>
      </c>
      <c r="D56" s="59" t="s">
        <v>41</v>
      </c>
      <c r="E56" s="65" t="s">
        <v>27</v>
      </c>
      <c r="F56" s="59" t="s">
        <v>28</v>
      </c>
      <c r="G56" s="65" t="s">
        <v>29</v>
      </c>
    </row>
    <row r="57" spans="2:7" ht="15" customHeight="1">
      <c r="B57" s="66" t="s">
        <v>95</v>
      </c>
      <c r="C57" s="67" t="s">
        <v>95</v>
      </c>
      <c r="D57" s="67" t="s">
        <v>95</v>
      </c>
      <c r="E57" s="68" t="s">
        <v>95</v>
      </c>
      <c r="F57" s="69" t="s">
        <v>95</v>
      </c>
      <c r="G57" s="69"/>
    </row>
    <row r="58" spans="2:7" ht="15" customHeight="1">
      <c r="B58" s="70" t="s">
        <v>49</v>
      </c>
      <c r="C58" s="71"/>
      <c r="D58" s="71"/>
      <c r="E58" s="72"/>
      <c r="F58" s="73"/>
      <c r="G58" s="74"/>
    </row>
    <row r="59" spans="2:7" ht="15" customHeight="1">
      <c r="B59" s="6"/>
      <c r="G59" s="6"/>
    </row>
    <row r="60" spans="2:7" ht="15" customHeight="1">
      <c r="B60" s="75" t="s">
        <v>50</v>
      </c>
      <c r="C60" s="76"/>
      <c r="D60" s="76"/>
      <c r="E60" s="76"/>
      <c r="F60" s="76"/>
      <c r="G60" s="77">
        <f>G58+G53+G40+G33+G26</f>
        <v>32461440</v>
      </c>
    </row>
    <row r="61" spans="2:7" ht="15" customHeight="1">
      <c r="B61" s="78" t="s">
        <v>51</v>
      </c>
      <c r="C61" s="79"/>
      <c r="D61" s="79"/>
      <c r="E61" s="79"/>
      <c r="F61" s="79"/>
      <c r="G61" s="80">
        <f>G60*0.05</f>
        <v>1623072</v>
      </c>
    </row>
    <row r="62" spans="2:7" ht="15" customHeight="1">
      <c r="B62" s="81" t="s">
        <v>52</v>
      </c>
      <c r="C62" s="82"/>
      <c r="D62" s="82"/>
      <c r="E62" s="82"/>
      <c r="F62" s="82"/>
      <c r="G62" s="83">
        <f>G61+G60</f>
        <v>34084512</v>
      </c>
    </row>
    <row r="63" spans="2:7" ht="15" customHeight="1">
      <c r="B63" s="78" t="s">
        <v>53</v>
      </c>
      <c r="C63" s="79"/>
      <c r="D63" s="79"/>
      <c r="E63" s="79"/>
      <c r="F63" s="79"/>
      <c r="G63" s="80">
        <f>G10</f>
        <v>54000000</v>
      </c>
    </row>
    <row r="64" spans="2:7" ht="15" customHeight="1">
      <c r="B64" s="84" t="s">
        <v>54</v>
      </c>
      <c r="C64" s="85"/>
      <c r="D64" s="85"/>
      <c r="E64" s="85"/>
      <c r="F64" s="85"/>
      <c r="G64" s="77">
        <f>G63-G62</f>
        <v>19915488</v>
      </c>
    </row>
    <row r="65" spans="2:5" ht="15" customHeight="1">
      <c r="B65" s="31" t="s">
        <v>55</v>
      </c>
    </row>
    <row r="66" spans="2:5" ht="15" customHeight="1">
      <c r="B66" s="32" t="s">
        <v>56</v>
      </c>
    </row>
    <row r="67" spans="2:5" ht="15" customHeight="1">
      <c r="B67" s="31" t="s">
        <v>57</v>
      </c>
    </row>
    <row r="68" spans="2:5" ht="15" customHeight="1">
      <c r="B68" s="31" t="s">
        <v>58</v>
      </c>
    </row>
    <row r="69" spans="2:5" ht="15" customHeight="1">
      <c r="B69" s="31" t="s">
        <v>59</v>
      </c>
    </row>
    <row r="70" spans="2:5" ht="15" customHeight="1">
      <c r="B70" s="31" t="s">
        <v>60</v>
      </c>
    </row>
    <row r="71" spans="2:5" ht="15" customHeight="1">
      <c r="B71" s="31" t="s">
        <v>61</v>
      </c>
    </row>
    <row r="72" spans="2:5" ht="15" customHeight="1">
      <c r="B72" s="31" t="s">
        <v>62</v>
      </c>
    </row>
    <row r="74" spans="2:5" ht="15" customHeight="1" thickBot="1">
      <c r="B74" s="106" t="s">
        <v>96</v>
      </c>
      <c r="C74" s="107"/>
      <c r="D74" s="86"/>
      <c r="E74" s="87"/>
    </row>
    <row r="75" spans="2:5" ht="15" customHeight="1">
      <c r="B75" s="88" t="s">
        <v>48</v>
      </c>
      <c r="C75" s="89" t="s">
        <v>97</v>
      </c>
      <c r="D75" s="90" t="s">
        <v>98</v>
      </c>
      <c r="E75" s="87"/>
    </row>
    <row r="76" spans="2:5" ht="15" customHeight="1">
      <c r="B76" s="91" t="s">
        <v>99</v>
      </c>
      <c r="C76" s="92">
        <f>G26</f>
        <v>6650000</v>
      </c>
      <c r="D76" s="93">
        <f>(C76/C82)</f>
        <v>0.19510327740646544</v>
      </c>
      <c r="E76" s="87"/>
    </row>
    <row r="77" spans="2:5" ht="15" customHeight="1">
      <c r="B77" s="91" t="s">
        <v>100</v>
      </c>
      <c r="C77" s="92">
        <f>G33</f>
        <v>78000</v>
      </c>
      <c r="D77" s="93">
        <v>0</v>
      </c>
      <c r="E77" s="87"/>
    </row>
    <row r="78" spans="2:5" ht="15" customHeight="1">
      <c r="B78" s="91" t="s">
        <v>101</v>
      </c>
      <c r="C78" s="92">
        <f>G40</f>
        <v>182000</v>
      </c>
      <c r="D78" s="93">
        <f>(C78/C82)</f>
        <v>5.3396686448085274E-3</v>
      </c>
      <c r="E78" s="87"/>
    </row>
    <row r="79" spans="2:5" ht="15" customHeight="1">
      <c r="B79" s="91" t="s">
        <v>39</v>
      </c>
      <c r="C79" s="92">
        <f>G53</f>
        <v>25551440</v>
      </c>
      <c r="D79" s="93">
        <f>(C79/C82)</f>
        <v>0.74964957691047474</v>
      </c>
      <c r="E79" s="87"/>
    </row>
    <row r="80" spans="2:5" ht="15" customHeight="1">
      <c r="B80" s="91" t="s">
        <v>102</v>
      </c>
      <c r="C80" s="94">
        <f>G58</f>
        <v>0</v>
      </c>
      <c r="D80" s="93">
        <f>(C80/C82)</f>
        <v>0</v>
      </c>
      <c r="E80" s="95"/>
    </row>
    <row r="81" spans="2:5" ht="15" customHeight="1">
      <c r="B81" s="91" t="s">
        <v>103</v>
      </c>
      <c r="C81" s="94">
        <f>G61</f>
        <v>1623072</v>
      </c>
      <c r="D81" s="93">
        <f>(C81/C82)</f>
        <v>4.7619047619047616E-2</v>
      </c>
      <c r="E81" s="95"/>
    </row>
    <row r="82" spans="2:5" ht="15" customHeight="1" thickBot="1">
      <c r="B82" s="96" t="s">
        <v>104</v>
      </c>
      <c r="C82" s="97">
        <f>SUM(C76:C81)</f>
        <v>34084512</v>
      </c>
      <c r="D82" s="98">
        <f>SUM(D76:D81)</f>
        <v>0.9977115705807964</v>
      </c>
      <c r="E82" s="95"/>
    </row>
    <row r="83" spans="2:5" ht="15" customHeight="1">
      <c r="B83" s="99"/>
      <c r="C83" s="100"/>
      <c r="D83" s="100"/>
      <c r="E83" s="100"/>
    </row>
    <row r="84" spans="2:5" ht="15" customHeight="1" thickBot="1">
      <c r="B84" s="101"/>
      <c r="C84" s="100"/>
      <c r="D84" s="100"/>
      <c r="E84" s="100"/>
    </row>
    <row r="85" spans="2:5" ht="15" customHeight="1" thickBot="1">
      <c r="B85" s="108" t="s">
        <v>105</v>
      </c>
      <c r="C85" s="109"/>
      <c r="D85" s="109"/>
      <c r="E85" s="110"/>
    </row>
    <row r="86" spans="2:5" ht="15" customHeight="1">
      <c r="B86" s="102" t="s">
        <v>106</v>
      </c>
      <c r="C86" s="103">
        <v>1800</v>
      </c>
      <c r="D86" s="103">
        <f>G7</f>
        <v>2160</v>
      </c>
      <c r="E86" s="103">
        <v>2300</v>
      </c>
    </row>
    <row r="87" spans="2:5" ht="15" customHeight="1" thickBot="1">
      <c r="B87" s="96" t="s">
        <v>107</v>
      </c>
      <c r="C87" s="97">
        <f>(G61/C86)</f>
        <v>901.70666666666671</v>
      </c>
      <c r="D87" s="97">
        <f>(G61/D86)</f>
        <v>751.42222222222222</v>
      </c>
      <c r="E87" s="104">
        <f>(G61/E86)</f>
        <v>705.68347826086961</v>
      </c>
    </row>
  </sheetData>
  <mergeCells count="10">
    <mergeCell ref="E13:F13"/>
    <mergeCell ref="B15:G15"/>
    <mergeCell ref="B74:C74"/>
    <mergeCell ref="B85:E85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F67A2-C8EA-4C72-9C70-BDBFE1FC4649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c5dbce2d-49dc-4afe-a5b0-d7fb7a901161"/>
    <ds:schemaRef ds:uri="1030f0af-99cb-42f1-88fc-acec73331192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24DC34-7B2D-4226-BE17-2127F720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A09039-D27D-4918-A9B6-FF0BDF4CF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Gladiolos</vt:lpstr>
      <vt:lpstr>A junio</vt:lpstr>
      <vt:lpstr>Gladiolos!Área_de_impresión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2019-04-29T20:29:38Z</cp:lastPrinted>
  <dcterms:created xsi:type="dcterms:W3CDTF">2014-09-10T20:26:00Z</dcterms:created>
  <dcterms:modified xsi:type="dcterms:W3CDTF">2022-07-22T14:17:20Z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