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Gladiolos" sheetId="19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9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3" i="19"/>
  <c r="G52" i="19"/>
  <c r="G50" i="19"/>
  <c r="G48" i="19"/>
  <c r="G47" i="19"/>
  <c r="G46" i="19"/>
  <c r="G45" i="19"/>
  <c r="G43" i="19"/>
  <c r="G37" i="19"/>
  <c r="G36" i="19"/>
  <c r="G35" i="19"/>
  <c r="G34" i="19"/>
  <c r="G24" i="19"/>
  <c r="G23" i="19"/>
  <c r="G22" i="19"/>
  <c r="G13" i="19"/>
  <c r="G64" i="19" s="1"/>
  <c r="G58" i="19"/>
  <c r="G59" i="19" s="1"/>
  <c r="C82" i="19" s="1"/>
  <c r="G30" i="19"/>
  <c r="C79" i="19" s="1"/>
  <c r="F59" i="33" l="1"/>
  <c r="B87" i="33" s="1"/>
  <c r="F44" i="33"/>
  <c r="B86" i="33" s="1"/>
  <c r="F30" i="33"/>
  <c r="G38" i="19"/>
  <c r="C80" i="19" s="1"/>
  <c r="G25" i="19"/>
  <c r="C78" i="19" s="1"/>
  <c r="G54" i="19"/>
  <c r="C81" i="19" s="1"/>
  <c r="F67" i="33" l="1"/>
  <c r="F68" i="33" s="1"/>
  <c r="B89" i="33" s="1"/>
  <c r="B84" i="33"/>
  <c r="G61" i="19"/>
  <c r="G62" i="19" s="1"/>
  <c r="C83" i="19" s="1"/>
  <c r="C84" i="19" s="1"/>
  <c r="D78" i="19" s="1"/>
  <c r="F69" i="33" l="1"/>
  <c r="C95" i="33" s="1"/>
  <c r="B90" i="33"/>
  <c r="C87" i="33" s="1"/>
  <c r="G63" i="19"/>
  <c r="E89" i="19" s="1"/>
  <c r="D80" i="19"/>
  <c r="D81" i="19"/>
  <c r="D82" i="19"/>
  <c r="D79" i="19"/>
  <c r="D83" i="19"/>
  <c r="D95" i="33" l="1"/>
  <c r="F71" i="33"/>
  <c r="B95" i="33"/>
  <c r="C86" i="33"/>
  <c r="C85" i="33"/>
  <c r="C88" i="33"/>
  <c r="C89" i="33"/>
  <c r="C84" i="33"/>
  <c r="G65" i="19"/>
  <c r="D89" i="19"/>
  <c r="C89" i="19"/>
  <c r="D84" i="19"/>
  <c r="C90" i="33" l="1"/>
</calcChain>
</file>

<file path=xl/sharedStrings.xml><?xml version="1.0" encoding="utf-8"?>
<sst xmlns="http://schemas.openxmlformats.org/spreadsheetml/2006/main" count="302" uniqueCount="132">
  <si>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</si>
  <si>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</si>
  <si>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</si>
  <si>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</si>
  <si>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</si>
  <si>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</si>
  <si>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</si>
  <si>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</si>
  <si>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</si>
  <si>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</si>
  <si>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</si>
  <si>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</si>
  <si>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</si>
  <si>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</si>
  <si>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</si>
  <si>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</si>
  <si>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</si>
  <si>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</si>
  <si>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</si>
  <si>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</si>
  <si>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</si>
  <si>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</si>
  <si>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</si>
  <si>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</si>
  <si>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</si>
  <si>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</si>
  <si>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</si>
  <si>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</si>
  <si>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</si>
  <si>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</si>
  <si>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</si>
  <si>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</si>
  <si>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</si>
  <si>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</si>
  <si>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</si>
  <si>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</si>
  <si>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</si>
  <si>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</si>
  <si>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</si>
  <si>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</si>
  <si>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</si>
  <si>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</si>
  <si>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</si>
  <si>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</si>
  <si>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</si>
  <si>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</si>
  <si>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</si>
  <si>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</si>
  <si>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</si>
  <si>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</si>
  <si>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</si>
  <si>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</si>
  <si>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</si>
  <si>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</si>
  <si>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</si>
  <si>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</si>
  <si>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</si>
  <si>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</si>
  <si>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</si>
  <si>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</si>
  <si>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</si>
  <si>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</si>
  <si>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</si>
  <si>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Vibrocultivador</t>
  </si>
  <si>
    <t>SEMILLAS</t>
  </si>
  <si>
    <t>Super Fosfato Triple</t>
  </si>
  <si>
    <t>FUNGICIDA</t>
  </si>
  <si>
    <t>INSECTICIDA</t>
  </si>
  <si>
    <t>Rendimiento (u/hà)</t>
  </si>
  <si>
    <t>Costo unitario ($/u) (*)</t>
  </si>
  <si>
    <t>Rastraje</t>
  </si>
  <si>
    <t>Polyben 50 WP</t>
  </si>
  <si>
    <t>Sacos</t>
  </si>
  <si>
    <t>MEDIO</t>
  </si>
  <si>
    <t>BIO BIO</t>
  </si>
  <si>
    <t>CONCEPCION</t>
  </si>
  <si>
    <t>Local</t>
  </si>
  <si>
    <t>mayo-junio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</si>
  <si>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</si>
  <si>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</si>
  <si>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</si>
  <si>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</si>
  <si>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</si>
  <si>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</si>
  <si>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</si>
  <si>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</si>
  <si>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</si>
  <si>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</si>
  <si>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</si>
  <si>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</si>
  <si>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noviembre</t>
  </si>
  <si>
    <t>ENERO</t>
  </si>
  <si>
    <t>ESCENARIOS COSTO UNITARIO  ($/U)</t>
  </si>
  <si>
    <t>Area</t>
  </si>
  <si>
    <t>Rovral</t>
  </si>
  <si>
    <t>Gladiolos: 1,000 mts2</t>
  </si>
  <si>
    <t>RENDIMIENTO (varas/Há.)</t>
  </si>
  <si>
    <t>noviembre-diciem</t>
  </si>
  <si>
    <t>PRECIO ESPERADO ($/vara)</t>
  </si>
  <si>
    <t>Ferias libres</t>
  </si>
  <si>
    <t>junio</t>
  </si>
  <si>
    <t>Otros(limpia, riego)</t>
  </si>
  <si>
    <t>junio-noviembre</t>
  </si>
  <si>
    <t>Cincel</t>
  </si>
  <si>
    <t>Cormos</t>
  </si>
  <si>
    <t>Salitre sodico</t>
  </si>
  <si>
    <t>Cloruro potasio</t>
  </si>
  <si>
    <t>Fertiyeso</t>
  </si>
  <si>
    <t>Orthene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</si>
  <si>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</si>
  <si>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</si>
  <si>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</si>
  <si>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</si>
  <si>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</si>
  <si>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</si>
  <si>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</si>
  <si>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</si>
  <si>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</si>
  <si>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</si>
  <si>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</si>
  <si>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</si>
  <si>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</si>
  <si>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</si>
  <si>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</si>
  <si>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</si>
  <si>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</si>
  <si>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</si>
  <si>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HELADAS SEQUIAS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</si>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</sst>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30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0" fillId="0" borderId="59" xfId="0" applyFont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6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6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5" fontId="36" fillId="2" borderId="19" xfId="0" applyNumberFormat="1" applyFont="1" applyFill="1" applyBorder="1" applyAlignment="1">
      <alignment vertical="center"/>
    </xf>
    <xf numFmtId="166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left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4" fillId="2" borderId="77" xfId="0" applyFont="1" applyFill="1" applyBorder="1" applyAlignment="1"/>
    <xf numFmtId="3" fontId="4" fillId="2" borderId="77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169" fontId="7" fillId="3" borderId="19" xfId="0" applyNumberFormat="1" applyFont="1" applyFill="1" applyBorder="1" applyAlignment="1">
      <alignment vertical="center"/>
    </xf>
    <xf numFmtId="0" fontId="4" fillId="2" borderId="76" xfId="0" applyFont="1" applyFill="1" applyBorder="1" applyAlignment="1">
      <alignment horizont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169" fontId="36" fillId="2" borderId="5" xfId="0" applyNumberFormat="1" applyFont="1" applyFill="1" applyBorder="1" applyAlignment="1">
      <alignment vertical="center"/>
    </xf>
    <xf numFmtId="3" fontId="36" fillId="8" borderId="50" xfId="0" applyNumberFormat="1" applyFont="1" applyFill="1" applyBorder="1" applyAlignment="1">
      <alignment vertical="center"/>
    </xf>
    <xf numFmtId="3" fontId="36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center"/>
    </xf>
    <xf numFmtId="0" fontId="30" fillId="10" borderId="59" xfId="0" applyFont="1" applyFill="1" applyBorder="1" applyAlignment="1">
      <alignment horizontal="right"/>
    </xf>
    <xf numFmtId="0" fontId="30" fillId="10" borderId="59" xfId="0" applyFont="1" applyFill="1" applyBorder="1" applyAlignment="1">
      <alignment horizontal="left"/>
    </xf>
    <xf numFmtId="0" fontId="30" fillId="10" borderId="60" xfId="0" applyFont="1" applyFill="1" applyBorder="1" applyAlignment="1">
      <alignment horizontal="left"/>
    </xf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 wrapText="1"/>
    </xf>
    <xf numFmtId="0" fontId="30" fillId="0" borderId="59" xfId="0" applyFont="1" applyBorder="1" applyAlignment="1">
      <alignment horizontal="left"/>
    </xf>
    <xf numFmtId="0" fontId="30" fillId="0" borderId="59" xfId="0" applyFont="1" applyBorder="1" applyAlignment="1">
      <alignment horizontal="right"/>
    </xf>
    <xf numFmtId="3" fontId="30" fillId="0" borderId="59" xfId="0" applyNumberFormat="1" applyFont="1" applyBorder="1" applyAlignment="1">
      <alignment horizontal="right"/>
    </xf>
    <xf numFmtId="3" fontId="33" fillId="0" borderId="59" xfId="0" applyNumberFormat="1" applyFont="1" applyBorder="1"/>
    <xf numFmtId="0" fontId="33" fillId="0" borderId="59" xfId="1" applyFont="1" applyBorder="1"/>
    <xf numFmtId="0" fontId="33" fillId="0" borderId="59" xfId="1" applyFont="1" applyBorder="1" applyAlignment="1">
      <alignment horizontal="center"/>
    </xf>
    <xf numFmtId="164" fontId="33" fillId="0" borderId="59" xfId="0" applyNumberFormat="1" applyFont="1" applyBorder="1" applyAlignment="1">
      <alignment horizontal="center"/>
    </xf>
    <xf numFmtId="169" fontId="33" fillId="0" borderId="59" xfId="0" applyNumberFormat="1" applyFont="1" applyBorder="1"/>
    <xf numFmtId="3" fontId="33" fillId="0" borderId="59" xfId="1" applyNumberFormat="1" applyFont="1" applyBorder="1" applyAlignment="1">
      <alignment horizontal="right"/>
    </xf>
    <xf numFmtId="0" fontId="34" fillId="10" borderId="59" xfId="0" applyFont="1" applyFill="1" applyBorder="1" applyAlignment="1">
      <alignment wrapText="1"/>
    </xf>
    <xf numFmtId="0" fontId="33" fillId="10" borderId="59" xfId="0" applyFont="1" applyFill="1" applyBorder="1" applyAlignment="1">
      <alignment wrapText="1"/>
    </xf>
    <xf numFmtId="3" fontId="33" fillId="10" borderId="59" xfId="0" applyNumberFormat="1" applyFont="1" applyFill="1" applyBorder="1" applyAlignment="1">
      <alignment horizontal="right" wrapText="1"/>
    </xf>
    <xf numFmtId="3" fontId="33" fillId="10" borderId="59" xfId="0" applyNumberFormat="1" applyFont="1" applyFill="1" applyBorder="1" applyAlignment="1">
      <alignment horizontal="center" wrapText="1"/>
    </xf>
    <xf numFmtId="3" fontId="33" fillId="10" borderId="59" xfId="0" applyNumberFormat="1" applyFont="1" applyFill="1" applyBorder="1" applyAlignment="1">
      <alignment wrapText="1"/>
    </xf>
    <xf numFmtId="3" fontId="33" fillId="10" borderId="59" xfId="0" applyNumberFormat="1" applyFont="1" applyFill="1" applyBorder="1"/>
    <xf numFmtId="0" fontId="35" fillId="0" borderId="59" xfId="0" applyFont="1" applyBorder="1" applyAlignment="1">
      <alignment horizontal="left"/>
    </xf>
    <xf numFmtId="14" fontId="30" fillId="0" borderId="59" xfId="0" applyNumberFormat="1" applyFont="1" applyBorder="1" applyAlignment="1">
      <alignment horizontal="right"/>
    </xf>
    <xf numFmtId="49" fontId="32" fillId="3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1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horizontal="left" wrapText="1"/>
    </xf>
    <xf numFmtId="0" fontId="30" fillId="10" borderId="60" xfId="0" applyFont="1" applyFill="1" applyBorder="1" applyAlignment="1">
      <alignment horizontal="left" wrapText="1"/>
    </xf>
    <xf numFmtId="0" fontId="30" fillId="0" borderId="59" xfId="0" applyFont="1" applyBorder="1" applyAlignment="1">
      <alignment horizontal="left"/>
    </xf>
    <xf numFmtId="0" fontId="30" fillId="0" borderId="60" xfId="0" applyFont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0</xdr:rowOff>
    </xdr:from>
    <xdr:to>
      <xdr:col>7</xdr:col>
      <xdr:colOff>9524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49" y="161925"/>
          <a:ext cx="6010275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0"/>
  <sheetViews>
    <sheetView tabSelected="1" topLeftCell="A16" workbookViewId="0">
      <selection activeCell="I37" sqref="I37"/>
    </sheetView>
  </sheetViews>
  <sheetFormatPr baseColWidth="10" defaultRowHeight="12.75" x14ac:dyDescent="0.25"/>
  <cols>
    <col min="1" max="1" width="11.42578125" style="171"/>
    <col min="2" max="2" width="17.5703125" style="171" customWidth="1"/>
    <col min="3" max="3" width="15" style="171" customWidth="1"/>
    <col min="4" max="4" width="11.42578125" style="171"/>
    <col min="5" max="5" width="13.85546875" style="171" customWidth="1"/>
    <col min="6" max="6" width="16.42578125" style="171" customWidth="1"/>
    <col min="7" max="7" width="16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94"/>
      <c r="C9" s="194"/>
      <c r="D9" s="221"/>
      <c r="E9" s="194"/>
      <c r="F9" s="194"/>
      <c r="G9" s="194"/>
    </row>
    <row r="10" spans="2:7" x14ac:dyDescent="0.25">
      <c r="B10" s="224" t="s">
        <v>0</v>
      </c>
      <c r="C10" s="255" t="s">
        <v>95</v>
      </c>
      <c r="D10" s="221"/>
      <c r="E10" s="285" t="s">
        <v>96</v>
      </c>
      <c r="F10" s="285"/>
      <c r="G10" s="260">
        <v>22500</v>
      </c>
    </row>
    <row r="11" spans="2:7" ht="15" customHeight="1" x14ac:dyDescent="0.25">
      <c r="B11" s="254" t="s">
        <v>1</v>
      </c>
      <c r="C11" s="256" t="s">
        <v>76</v>
      </c>
      <c r="D11" s="221"/>
      <c r="E11" s="286" t="s">
        <v>2</v>
      </c>
      <c r="F11" s="287"/>
      <c r="G11" s="261" t="s">
        <v>97</v>
      </c>
    </row>
    <row r="12" spans="2:7" x14ac:dyDescent="0.25">
      <c r="B12" s="254" t="s">
        <v>3</v>
      </c>
      <c r="C12" s="257" t="s">
        <v>73</v>
      </c>
      <c r="D12" s="221"/>
      <c r="E12" s="286" t="s">
        <v>98</v>
      </c>
      <c r="F12" s="287"/>
      <c r="G12" s="260">
        <v>500</v>
      </c>
    </row>
    <row r="13" spans="2:7" x14ac:dyDescent="0.25">
      <c r="B13" s="254" t="s">
        <v>5</v>
      </c>
      <c r="C13" s="257" t="s">
        <v>74</v>
      </c>
      <c r="D13" s="221"/>
      <c r="E13" s="258" t="s">
        <v>6</v>
      </c>
      <c r="F13" s="259"/>
      <c r="G13" s="260">
        <f>G10*G12</f>
        <v>11250000</v>
      </c>
    </row>
    <row r="14" spans="2:7" x14ac:dyDescent="0.25">
      <c r="B14" s="254" t="s">
        <v>7</v>
      </c>
      <c r="C14" s="257" t="s">
        <v>75</v>
      </c>
      <c r="D14" s="221"/>
      <c r="E14" s="286" t="s">
        <v>8</v>
      </c>
      <c r="F14" s="287"/>
      <c r="G14" s="262" t="s">
        <v>99</v>
      </c>
    </row>
    <row r="15" spans="2:7" x14ac:dyDescent="0.25">
      <c r="B15" s="254" t="s">
        <v>9</v>
      </c>
      <c r="C15" s="257" t="s">
        <v>93</v>
      </c>
      <c r="D15" s="221"/>
      <c r="E15" s="286" t="s">
        <v>10</v>
      </c>
      <c r="F15" s="287"/>
      <c r="G15" s="261" t="s">
        <v>90</v>
      </c>
    </row>
    <row r="16" spans="2:7" x14ac:dyDescent="0.25">
      <c r="B16" s="254" t="s">
        <v>11</v>
      </c>
      <c r="C16" s="280">
        <v>44727</v>
      </c>
      <c r="D16" s="221"/>
      <c r="E16" s="288" t="s">
        <v>12</v>
      </c>
      <c r="F16" s="289"/>
      <c r="G16" s="263" t="s">
        <v>127</v>
      </c>
    </row>
    <row r="17" spans="2:7" x14ac:dyDescent="0.25">
      <c r="B17" s="222"/>
      <c r="C17" s="223"/>
      <c r="D17" s="174"/>
      <c r="E17" s="225"/>
      <c r="F17" s="225"/>
      <c r="G17" s="226"/>
    </row>
    <row r="18" spans="2:7" x14ac:dyDescent="0.25">
      <c r="B18" s="281" t="s">
        <v>13</v>
      </c>
      <c r="C18" s="282"/>
      <c r="D18" s="282"/>
      <c r="E18" s="282"/>
      <c r="F18" s="282"/>
      <c r="G18" s="282"/>
    </row>
    <row r="19" spans="2:7" x14ac:dyDescent="0.25">
      <c r="B19" s="227"/>
      <c r="C19" s="228"/>
      <c r="D19" s="228"/>
      <c r="E19" s="228"/>
      <c r="F19" s="227"/>
      <c r="G19" s="227"/>
    </row>
    <row r="20" spans="2:7" x14ac:dyDescent="0.25">
      <c r="B20" s="232" t="s">
        <v>14</v>
      </c>
      <c r="C20" s="189"/>
      <c r="D20" s="189"/>
      <c r="E20" s="189"/>
      <c r="F20" s="189"/>
      <c r="G20" s="189"/>
    </row>
    <row r="21" spans="2:7" x14ac:dyDescent="0.25">
      <c r="B21" s="233" t="s">
        <v>15</v>
      </c>
      <c r="C21" s="233" t="s">
        <v>16</v>
      </c>
      <c r="D21" s="233" t="s">
        <v>17</v>
      </c>
      <c r="E21" s="233" t="s">
        <v>18</v>
      </c>
      <c r="F21" s="233" t="s">
        <v>19</v>
      </c>
      <c r="G21" s="233" t="s">
        <v>20</v>
      </c>
    </row>
    <row r="22" spans="2:7" x14ac:dyDescent="0.25">
      <c r="B22" s="264" t="s">
        <v>81</v>
      </c>
      <c r="C22" s="175" t="s">
        <v>21</v>
      </c>
      <c r="D22" s="265">
        <v>2</v>
      </c>
      <c r="E22" s="175" t="s">
        <v>100</v>
      </c>
      <c r="F22" s="266">
        <v>30000</v>
      </c>
      <c r="G22" s="267">
        <f t="shared" ref="G22:G24" si="0">F22*D22</f>
        <v>60000</v>
      </c>
    </row>
    <row r="23" spans="2:7" x14ac:dyDescent="0.25">
      <c r="B23" s="264" t="s">
        <v>62</v>
      </c>
      <c r="C23" s="175" t="s">
        <v>21</v>
      </c>
      <c r="D23" s="265">
        <v>4</v>
      </c>
      <c r="E23" s="175" t="s">
        <v>90</v>
      </c>
      <c r="F23" s="266">
        <v>30000</v>
      </c>
      <c r="G23" s="267">
        <f t="shared" si="0"/>
        <v>120000</v>
      </c>
    </row>
    <row r="24" spans="2:7" x14ac:dyDescent="0.25">
      <c r="B24" s="264" t="s">
        <v>101</v>
      </c>
      <c r="C24" s="175" t="s">
        <v>21</v>
      </c>
      <c r="D24" s="265">
        <v>3</v>
      </c>
      <c r="E24" s="175" t="s">
        <v>102</v>
      </c>
      <c r="F24" s="266">
        <v>30000</v>
      </c>
      <c r="G24" s="267">
        <f t="shared" si="0"/>
        <v>90000</v>
      </c>
    </row>
    <row r="25" spans="2:7" x14ac:dyDescent="0.25">
      <c r="B25" s="234" t="s">
        <v>22</v>
      </c>
      <c r="C25" s="235"/>
      <c r="D25" s="235"/>
      <c r="E25" s="235"/>
      <c r="F25" s="237"/>
      <c r="G25" s="237">
        <f>SUM(G22:G24)</f>
        <v>270000</v>
      </c>
    </row>
    <row r="26" spans="2:7" x14ac:dyDescent="0.25">
      <c r="B26" s="238"/>
      <c r="C26" s="238"/>
      <c r="D26" s="238"/>
      <c r="E26" s="238"/>
      <c r="F26" s="239"/>
      <c r="G26" s="239"/>
    </row>
    <row r="27" spans="2:7" x14ac:dyDescent="0.25">
      <c r="B27" s="232" t="s">
        <v>23</v>
      </c>
      <c r="C27" s="240"/>
      <c r="D27" s="240"/>
      <c r="E27" s="240"/>
      <c r="F27" s="189"/>
      <c r="G27" s="189"/>
    </row>
    <row r="28" spans="2:7" x14ac:dyDescent="0.25">
      <c r="B28" s="241" t="s">
        <v>15</v>
      </c>
      <c r="C28" s="233" t="s">
        <v>16</v>
      </c>
      <c r="D28" s="233" t="s">
        <v>17</v>
      </c>
      <c r="E28" s="241" t="s">
        <v>18</v>
      </c>
      <c r="F28" s="233" t="s">
        <v>19</v>
      </c>
      <c r="G28" s="241" t="s">
        <v>20</v>
      </c>
    </row>
    <row r="29" spans="2:7" x14ac:dyDescent="0.25">
      <c r="B29" s="268"/>
      <c r="C29" s="269"/>
      <c r="D29" s="270"/>
      <c r="E29" s="269"/>
      <c r="F29" s="266"/>
      <c r="G29" s="271">
        <f>D29*F29</f>
        <v>0</v>
      </c>
    </row>
    <row r="30" spans="2:7" x14ac:dyDescent="0.25">
      <c r="B30" s="234" t="s">
        <v>24</v>
      </c>
      <c r="C30" s="235"/>
      <c r="D30" s="235"/>
      <c r="E30" s="235"/>
      <c r="F30" s="236"/>
      <c r="G30" s="242">
        <f>SUM(G29:G29)</f>
        <v>0</v>
      </c>
    </row>
    <row r="31" spans="2:7" x14ac:dyDescent="0.25">
      <c r="B31" s="238"/>
      <c r="C31" s="238"/>
      <c r="D31" s="238"/>
      <c r="E31" s="238"/>
      <c r="F31" s="239"/>
      <c r="G31" s="239"/>
    </row>
    <row r="32" spans="2:7" x14ac:dyDescent="0.25">
      <c r="B32" s="232" t="s">
        <v>25</v>
      </c>
      <c r="C32" s="240"/>
      <c r="D32" s="240"/>
      <c r="E32" s="240"/>
      <c r="F32" s="189"/>
      <c r="G32" s="189"/>
    </row>
    <row r="33" spans="2:7" x14ac:dyDescent="0.25">
      <c r="B33" s="241" t="s">
        <v>15</v>
      </c>
      <c r="C33" s="241" t="s">
        <v>16</v>
      </c>
      <c r="D33" s="241" t="s">
        <v>17</v>
      </c>
      <c r="E33" s="241" t="s">
        <v>18</v>
      </c>
      <c r="F33" s="233" t="s">
        <v>19</v>
      </c>
      <c r="G33" s="241" t="s">
        <v>20</v>
      </c>
    </row>
    <row r="34" spans="2:7" x14ac:dyDescent="0.25">
      <c r="B34" s="264" t="s">
        <v>26</v>
      </c>
      <c r="C34" s="175" t="s">
        <v>131</v>
      </c>
      <c r="D34" s="265">
        <v>0.15</v>
      </c>
      <c r="E34" s="175" t="s">
        <v>100</v>
      </c>
      <c r="F34" s="266">
        <v>45000</v>
      </c>
      <c r="G34" s="272">
        <f>D34*F34</f>
        <v>6750</v>
      </c>
    </row>
    <row r="35" spans="2:7" x14ac:dyDescent="0.25">
      <c r="B35" s="264" t="s">
        <v>103</v>
      </c>
      <c r="C35" s="175" t="s">
        <v>131</v>
      </c>
      <c r="D35" s="265">
        <v>0.16</v>
      </c>
      <c r="E35" s="175" t="s">
        <v>100</v>
      </c>
      <c r="F35" s="266">
        <v>45000</v>
      </c>
      <c r="G35" s="272">
        <f>D35*F35</f>
        <v>7200</v>
      </c>
    </row>
    <row r="36" spans="2:7" x14ac:dyDescent="0.25">
      <c r="B36" s="264" t="s">
        <v>70</v>
      </c>
      <c r="C36" s="175" t="s">
        <v>131</v>
      </c>
      <c r="D36" s="265">
        <v>0.2</v>
      </c>
      <c r="E36" s="175" t="s">
        <v>100</v>
      </c>
      <c r="F36" s="266">
        <v>45000</v>
      </c>
      <c r="G36" s="272">
        <f>D36*F36</f>
        <v>9000</v>
      </c>
    </row>
    <row r="37" spans="2:7" x14ac:dyDescent="0.25">
      <c r="B37" s="264" t="s">
        <v>63</v>
      </c>
      <c r="C37" s="175" t="s">
        <v>131</v>
      </c>
      <c r="D37" s="265">
        <v>0.16</v>
      </c>
      <c r="E37" s="175" t="s">
        <v>100</v>
      </c>
      <c r="F37" s="266">
        <v>45000</v>
      </c>
      <c r="G37" s="272">
        <f>D37*F37</f>
        <v>7200</v>
      </c>
    </row>
    <row r="38" spans="2:7" x14ac:dyDescent="0.25">
      <c r="B38" s="234" t="s">
        <v>27</v>
      </c>
      <c r="C38" s="235"/>
      <c r="D38" s="235"/>
      <c r="E38" s="235"/>
      <c r="F38" s="237"/>
      <c r="G38" s="237">
        <f>SUM(G34:G37)</f>
        <v>30150</v>
      </c>
    </row>
    <row r="39" spans="2:7" x14ac:dyDescent="0.25">
      <c r="B39" s="238"/>
      <c r="C39" s="238"/>
      <c r="D39" s="238"/>
      <c r="E39" s="238"/>
      <c r="F39" s="239"/>
      <c r="G39" s="239"/>
    </row>
    <row r="40" spans="2:7" x14ac:dyDescent="0.25">
      <c r="B40" s="232" t="s">
        <v>28</v>
      </c>
      <c r="C40" s="240"/>
      <c r="D40" s="240"/>
      <c r="E40" s="240"/>
      <c r="F40" s="189"/>
      <c r="G40" s="189"/>
    </row>
    <row r="41" spans="2:7" ht="25.5" x14ac:dyDescent="0.25">
      <c r="B41" s="233" t="s">
        <v>29</v>
      </c>
      <c r="C41" s="233" t="s">
        <v>30</v>
      </c>
      <c r="D41" s="233" t="s">
        <v>31</v>
      </c>
      <c r="E41" s="233" t="s">
        <v>18</v>
      </c>
      <c r="F41" s="233" t="s">
        <v>19</v>
      </c>
      <c r="G41" s="233" t="s">
        <v>20</v>
      </c>
    </row>
    <row r="42" spans="2:7" x14ac:dyDescent="0.25">
      <c r="B42" s="273" t="s">
        <v>64</v>
      </c>
      <c r="C42" s="274"/>
      <c r="D42" s="275"/>
      <c r="E42" s="274"/>
      <c r="F42" s="276"/>
      <c r="G42" s="277"/>
    </row>
    <row r="43" spans="2:7" x14ac:dyDescent="0.25">
      <c r="B43" s="264" t="s">
        <v>104</v>
      </c>
      <c r="C43" s="175" t="s">
        <v>16</v>
      </c>
      <c r="D43" s="266">
        <v>30000</v>
      </c>
      <c r="E43" s="175" t="s">
        <v>77</v>
      </c>
      <c r="F43" s="266">
        <v>170</v>
      </c>
      <c r="G43" s="278">
        <f t="shared" ref="G43:G53" si="1">F43*D43</f>
        <v>5100000</v>
      </c>
    </row>
    <row r="44" spans="2:7" x14ac:dyDescent="0.25">
      <c r="B44" s="279" t="s">
        <v>32</v>
      </c>
      <c r="C44" s="175"/>
      <c r="D44" s="266"/>
      <c r="E44" s="175"/>
      <c r="F44" s="266"/>
      <c r="G44" s="278"/>
    </row>
    <row r="45" spans="2:7" x14ac:dyDescent="0.25">
      <c r="B45" s="264" t="s">
        <v>105</v>
      </c>
      <c r="C45" s="175" t="s">
        <v>33</v>
      </c>
      <c r="D45" s="266">
        <v>115</v>
      </c>
      <c r="E45" s="175" t="s">
        <v>100</v>
      </c>
      <c r="F45" s="266">
        <v>650</v>
      </c>
      <c r="G45" s="278">
        <f t="shared" si="1"/>
        <v>74750</v>
      </c>
    </row>
    <row r="46" spans="2:7" x14ac:dyDescent="0.25">
      <c r="B46" s="264" t="s">
        <v>65</v>
      </c>
      <c r="C46" s="175" t="s">
        <v>33</v>
      </c>
      <c r="D46" s="266">
        <v>20</v>
      </c>
      <c r="E46" s="175" t="s">
        <v>100</v>
      </c>
      <c r="F46" s="266">
        <v>350</v>
      </c>
      <c r="G46" s="278">
        <f t="shared" si="1"/>
        <v>7000</v>
      </c>
    </row>
    <row r="47" spans="2:7" x14ac:dyDescent="0.25">
      <c r="B47" s="264" t="s">
        <v>106</v>
      </c>
      <c r="C47" s="175" t="s">
        <v>33</v>
      </c>
      <c r="D47" s="266">
        <v>10</v>
      </c>
      <c r="E47" s="175" t="s">
        <v>100</v>
      </c>
      <c r="F47" s="266">
        <v>350</v>
      </c>
      <c r="G47" s="278">
        <f t="shared" si="1"/>
        <v>3500</v>
      </c>
    </row>
    <row r="48" spans="2:7" x14ac:dyDescent="0.25">
      <c r="B48" s="264" t="s">
        <v>107</v>
      </c>
      <c r="C48" s="175" t="s">
        <v>33</v>
      </c>
      <c r="D48" s="266">
        <v>100</v>
      </c>
      <c r="E48" s="175" t="s">
        <v>100</v>
      </c>
      <c r="F48" s="266">
        <v>250</v>
      </c>
      <c r="G48" s="278">
        <f t="shared" si="1"/>
        <v>25000</v>
      </c>
    </row>
    <row r="49" spans="2:7" x14ac:dyDescent="0.25">
      <c r="B49" s="279" t="s">
        <v>67</v>
      </c>
      <c r="C49" s="175"/>
      <c r="D49" s="266"/>
      <c r="E49" s="175"/>
      <c r="F49" s="266"/>
      <c r="G49" s="278"/>
    </row>
    <row r="50" spans="2:7" x14ac:dyDescent="0.25">
      <c r="B50" s="264" t="s">
        <v>108</v>
      </c>
      <c r="C50" s="175" t="s">
        <v>33</v>
      </c>
      <c r="D50" s="266">
        <v>0.12</v>
      </c>
      <c r="E50" s="175" t="s">
        <v>100</v>
      </c>
      <c r="F50" s="266">
        <v>31400</v>
      </c>
      <c r="G50" s="278">
        <f>F50*D50</f>
        <v>3768</v>
      </c>
    </row>
    <row r="51" spans="2:7" x14ac:dyDescent="0.25">
      <c r="B51" s="279" t="s">
        <v>66</v>
      </c>
      <c r="C51" s="175"/>
      <c r="D51" s="266"/>
      <c r="E51" s="175"/>
      <c r="F51" s="266"/>
      <c r="G51" s="278"/>
    </row>
    <row r="52" spans="2:7" x14ac:dyDescent="0.25">
      <c r="B52" s="264" t="s">
        <v>71</v>
      </c>
      <c r="C52" s="175" t="s">
        <v>33</v>
      </c>
      <c r="D52" s="266">
        <v>0.1</v>
      </c>
      <c r="E52" s="175" t="s">
        <v>100</v>
      </c>
      <c r="F52" s="266">
        <v>15300</v>
      </c>
      <c r="G52" s="278">
        <f>F52*D52</f>
        <v>1530</v>
      </c>
    </row>
    <row r="53" spans="2:7" x14ac:dyDescent="0.25">
      <c r="B53" s="264" t="s">
        <v>94</v>
      </c>
      <c r="C53" s="175" t="s">
        <v>33</v>
      </c>
      <c r="D53" s="266">
        <v>0.2</v>
      </c>
      <c r="E53" s="175" t="s">
        <v>100</v>
      </c>
      <c r="F53" s="266">
        <v>30000</v>
      </c>
      <c r="G53" s="278">
        <f t="shared" si="1"/>
        <v>6000</v>
      </c>
    </row>
    <row r="54" spans="2:7" x14ac:dyDescent="0.25">
      <c r="B54" s="234" t="s">
        <v>34</v>
      </c>
      <c r="C54" s="235"/>
      <c r="D54" s="235"/>
      <c r="E54" s="235"/>
      <c r="F54" s="237"/>
      <c r="G54" s="237">
        <f>SUM(G42:G53)</f>
        <v>5221548</v>
      </c>
    </row>
    <row r="55" spans="2:7" x14ac:dyDescent="0.25">
      <c r="B55" s="229"/>
      <c r="C55" s="230"/>
      <c r="D55" s="230"/>
      <c r="E55" s="243"/>
      <c r="F55" s="231"/>
      <c r="G55" s="231"/>
    </row>
    <row r="56" spans="2:7" x14ac:dyDescent="0.25">
      <c r="B56" s="176" t="s">
        <v>35</v>
      </c>
      <c r="C56" s="177"/>
      <c r="D56" s="178"/>
      <c r="E56" s="178"/>
      <c r="F56" s="179"/>
      <c r="G56" s="179"/>
    </row>
    <row r="57" spans="2:7" ht="25.5" x14ac:dyDescent="0.25">
      <c r="B57" s="180" t="s">
        <v>36</v>
      </c>
      <c r="C57" s="181" t="s">
        <v>30</v>
      </c>
      <c r="D57" s="181" t="s">
        <v>31</v>
      </c>
      <c r="E57" s="180" t="s">
        <v>18</v>
      </c>
      <c r="F57" s="181" t="s">
        <v>19</v>
      </c>
      <c r="G57" s="180" t="s">
        <v>20</v>
      </c>
    </row>
    <row r="58" spans="2:7" x14ac:dyDescent="0.25">
      <c r="B58" s="264"/>
      <c r="C58" s="175"/>
      <c r="D58" s="175"/>
      <c r="E58" s="175"/>
      <c r="F58" s="266"/>
      <c r="G58" s="278">
        <f t="shared" ref="G58" si="2">F58*D58</f>
        <v>0</v>
      </c>
    </row>
    <row r="59" spans="2:7" x14ac:dyDescent="0.25">
      <c r="B59" s="182" t="s">
        <v>37</v>
      </c>
      <c r="C59" s="183"/>
      <c r="D59" s="183"/>
      <c r="E59" s="183"/>
      <c r="F59" s="244"/>
      <c r="G59" s="244">
        <f>SUM(G58:G58)</f>
        <v>0</v>
      </c>
    </row>
    <row r="60" spans="2:7" x14ac:dyDescent="0.25">
      <c r="B60" s="184"/>
      <c r="C60" s="184"/>
      <c r="D60" s="184"/>
      <c r="E60" s="184"/>
      <c r="F60" s="185"/>
      <c r="G60" s="185"/>
    </row>
    <row r="61" spans="2:7" x14ac:dyDescent="0.25">
      <c r="B61" s="232" t="s">
        <v>38</v>
      </c>
      <c r="C61" s="245"/>
      <c r="D61" s="245"/>
      <c r="E61" s="245"/>
      <c r="F61" s="245"/>
      <c r="G61" s="246">
        <f>G25+G30+G38+G54+G59</f>
        <v>5521698</v>
      </c>
    </row>
    <row r="62" spans="2:7" x14ac:dyDescent="0.25">
      <c r="B62" s="247" t="s">
        <v>39</v>
      </c>
      <c r="C62" s="248"/>
      <c r="D62" s="248"/>
      <c r="E62" s="248"/>
      <c r="F62" s="248"/>
      <c r="G62" s="249">
        <f>G61*0.05</f>
        <v>276084.90000000002</v>
      </c>
    </row>
    <row r="63" spans="2:7" x14ac:dyDescent="0.25">
      <c r="B63" s="232" t="s">
        <v>40</v>
      </c>
      <c r="C63" s="245"/>
      <c r="D63" s="245"/>
      <c r="E63" s="245"/>
      <c r="F63" s="245"/>
      <c r="G63" s="246">
        <f>G62+G61</f>
        <v>5797782.9000000004</v>
      </c>
    </row>
    <row r="64" spans="2:7" x14ac:dyDescent="0.25">
      <c r="B64" s="247" t="s">
        <v>41</v>
      </c>
      <c r="C64" s="248"/>
      <c r="D64" s="248"/>
      <c r="E64" s="248"/>
      <c r="F64" s="248"/>
      <c r="G64" s="249">
        <f>G13</f>
        <v>11250000</v>
      </c>
    </row>
    <row r="65" spans="2:7" x14ac:dyDescent="0.25">
      <c r="B65" s="232" t="s">
        <v>42</v>
      </c>
      <c r="C65" s="245"/>
      <c r="D65" s="245"/>
      <c r="E65" s="245"/>
      <c r="F65" s="245"/>
      <c r="G65" s="250">
        <f>G64-G63</f>
        <v>5452217.0999999996</v>
      </c>
    </row>
    <row r="66" spans="2:7" x14ac:dyDescent="0.25">
      <c r="B66" s="186" t="s">
        <v>129</v>
      </c>
      <c r="C66" s="187"/>
      <c r="D66" s="187"/>
      <c r="E66" s="187"/>
      <c r="F66" s="187"/>
      <c r="G66" s="188"/>
    </row>
    <row r="67" spans="2:7" ht="13.5" thickBot="1" x14ac:dyDescent="0.3">
      <c r="B67" s="189"/>
      <c r="C67" s="187"/>
      <c r="D67" s="187"/>
      <c r="E67" s="187"/>
      <c r="F67" s="187"/>
      <c r="G67" s="188"/>
    </row>
    <row r="68" spans="2:7" x14ac:dyDescent="0.25">
      <c r="B68" s="190" t="s">
        <v>130</v>
      </c>
      <c r="C68" s="191"/>
      <c r="D68" s="191"/>
      <c r="E68" s="191"/>
      <c r="F68" s="192"/>
      <c r="G68" s="188"/>
    </row>
    <row r="69" spans="2:7" x14ac:dyDescent="0.25">
      <c r="B69" s="193" t="s">
        <v>45</v>
      </c>
      <c r="C69" s="194"/>
      <c r="D69" s="194"/>
      <c r="E69" s="194"/>
      <c r="F69" s="195"/>
      <c r="G69" s="188"/>
    </row>
    <row r="70" spans="2:7" x14ac:dyDescent="0.25">
      <c r="B70" s="193" t="s">
        <v>46</v>
      </c>
      <c r="C70" s="194"/>
      <c r="D70" s="194"/>
      <c r="E70" s="194"/>
      <c r="F70" s="195"/>
      <c r="G70" s="188"/>
    </row>
    <row r="71" spans="2:7" x14ac:dyDescent="0.25">
      <c r="B71" s="193" t="s">
        <v>47</v>
      </c>
      <c r="C71" s="194"/>
      <c r="D71" s="194"/>
      <c r="E71" s="194"/>
      <c r="F71" s="195"/>
      <c r="G71" s="188"/>
    </row>
    <row r="72" spans="2:7" x14ac:dyDescent="0.25">
      <c r="B72" s="193" t="s">
        <v>48</v>
      </c>
      <c r="C72" s="194"/>
      <c r="D72" s="194"/>
      <c r="E72" s="194"/>
      <c r="F72" s="195"/>
      <c r="G72" s="188"/>
    </row>
    <row r="73" spans="2:7" x14ac:dyDescent="0.25">
      <c r="B73" s="193" t="s">
        <v>49</v>
      </c>
      <c r="C73" s="194"/>
      <c r="D73" s="194"/>
      <c r="E73" s="194"/>
      <c r="F73" s="195"/>
      <c r="G73" s="188"/>
    </row>
    <row r="74" spans="2:7" ht="13.5" thickBot="1" x14ac:dyDescent="0.3">
      <c r="B74" s="196" t="s">
        <v>50</v>
      </c>
      <c r="C74" s="197"/>
      <c r="D74" s="197"/>
      <c r="E74" s="197"/>
      <c r="F74" s="198"/>
      <c r="G74" s="188"/>
    </row>
    <row r="75" spans="2:7" x14ac:dyDescent="0.25">
      <c r="B75" s="189"/>
      <c r="C75" s="194"/>
      <c r="D75" s="194"/>
      <c r="E75" s="194"/>
      <c r="F75" s="194"/>
      <c r="G75" s="188"/>
    </row>
    <row r="76" spans="2:7" ht="13.5" thickBot="1" x14ac:dyDescent="0.3">
      <c r="B76" s="283" t="s">
        <v>51</v>
      </c>
      <c r="C76" s="284"/>
      <c r="D76" s="199"/>
      <c r="E76" s="200"/>
      <c r="F76" s="200"/>
      <c r="G76" s="188"/>
    </row>
    <row r="77" spans="2:7" x14ac:dyDescent="0.25">
      <c r="B77" s="201" t="s">
        <v>36</v>
      </c>
      <c r="C77" s="202" t="s">
        <v>52</v>
      </c>
      <c r="D77" s="203" t="s">
        <v>53</v>
      </c>
      <c r="E77" s="200"/>
      <c r="F77" s="200"/>
      <c r="G77" s="188"/>
    </row>
    <row r="78" spans="2:7" x14ac:dyDescent="0.25">
      <c r="B78" s="204" t="s">
        <v>54</v>
      </c>
      <c r="C78" s="205">
        <f>G25</f>
        <v>270000</v>
      </c>
      <c r="D78" s="206">
        <f>(C78/C84)</f>
        <v>4.6569525740606806E-2</v>
      </c>
      <c r="E78" s="200"/>
      <c r="F78" s="200"/>
      <c r="G78" s="188"/>
    </row>
    <row r="79" spans="2:7" x14ac:dyDescent="0.25">
      <c r="B79" s="204" t="s">
        <v>55</v>
      </c>
      <c r="C79" s="251">
        <f>G30</f>
        <v>0</v>
      </c>
      <c r="D79" s="206">
        <f>C79/C84</f>
        <v>0</v>
      </c>
      <c r="E79" s="200"/>
      <c r="F79" s="200"/>
      <c r="G79" s="188"/>
    </row>
    <row r="80" spans="2:7" x14ac:dyDescent="0.25">
      <c r="B80" s="204" t="s">
        <v>56</v>
      </c>
      <c r="C80" s="205">
        <f>G38</f>
        <v>30150</v>
      </c>
      <c r="D80" s="206">
        <f>(C80/C84)</f>
        <v>5.2002637077010931E-3</v>
      </c>
      <c r="E80" s="200"/>
      <c r="F80" s="200"/>
      <c r="G80" s="188"/>
    </row>
    <row r="81" spans="2:7" x14ac:dyDescent="0.25">
      <c r="B81" s="204" t="s">
        <v>29</v>
      </c>
      <c r="C81" s="205">
        <f>G54</f>
        <v>5221548</v>
      </c>
      <c r="D81" s="206">
        <f>(C81/C84)</f>
        <v>0.90061116293264443</v>
      </c>
      <c r="E81" s="200"/>
      <c r="F81" s="200"/>
      <c r="G81" s="188"/>
    </row>
    <row r="82" spans="2:7" x14ac:dyDescent="0.25">
      <c r="B82" s="204" t="s">
        <v>57</v>
      </c>
      <c r="C82" s="207">
        <f>G59</f>
        <v>0</v>
      </c>
      <c r="D82" s="206">
        <f>(C82/C84)</f>
        <v>0</v>
      </c>
      <c r="E82" s="208"/>
      <c r="F82" s="208"/>
      <c r="G82" s="188"/>
    </row>
    <row r="83" spans="2:7" x14ac:dyDescent="0.25">
      <c r="B83" s="204" t="s">
        <v>58</v>
      </c>
      <c r="C83" s="207">
        <f>G62</f>
        <v>276084.90000000002</v>
      </c>
      <c r="D83" s="206">
        <f>(C83/C84)</f>
        <v>4.7619047619047623E-2</v>
      </c>
      <c r="E83" s="208"/>
      <c r="F83" s="208"/>
      <c r="G83" s="188"/>
    </row>
    <row r="84" spans="2:7" ht="13.5" thickBot="1" x14ac:dyDescent="0.3">
      <c r="B84" s="209" t="s">
        <v>59</v>
      </c>
      <c r="C84" s="210">
        <f>SUM(C78:C83)</f>
        <v>5797782.9000000004</v>
      </c>
      <c r="D84" s="211">
        <f>SUM(D78:D83)</f>
        <v>1</v>
      </c>
      <c r="E84" s="208"/>
      <c r="F84" s="208"/>
      <c r="G84" s="188"/>
    </row>
    <row r="85" spans="2:7" x14ac:dyDescent="0.25">
      <c r="B85" s="189"/>
      <c r="C85" s="187"/>
      <c r="D85" s="187"/>
      <c r="E85" s="187"/>
      <c r="F85" s="187"/>
      <c r="G85" s="188"/>
    </row>
    <row r="86" spans="2:7" x14ac:dyDescent="0.25">
      <c r="B86" s="170"/>
      <c r="C86" s="187"/>
      <c r="D86" s="187"/>
      <c r="E86" s="187"/>
      <c r="F86" s="187"/>
      <c r="G86" s="188"/>
    </row>
    <row r="87" spans="2:7" ht="13.5" thickBot="1" x14ac:dyDescent="0.3">
      <c r="B87" s="212"/>
      <c r="C87" s="213" t="s">
        <v>92</v>
      </c>
      <c r="D87" s="214"/>
      <c r="E87" s="215"/>
      <c r="F87" s="216"/>
      <c r="G87" s="188"/>
    </row>
    <row r="88" spans="2:7" x14ac:dyDescent="0.25">
      <c r="B88" s="217" t="s">
        <v>68</v>
      </c>
      <c r="C88" s="252">
        <v>21500</v>
      </c>
      <c r="D88" s="252">
        <v>22500</v>
      </c>
      <c r="E88" s="253">
        <v>23500</v>
      </c>
      <c r="F88" s="218"/>
      <c r="G88" s="219"/>
    </row>
    <row r="89" spans="2:7" ht="13.5" thickBot="1" x14ac:dyDescent="0.3">
      <c r="B89" s="209" t="s">
        <v>69</v>
      </c>
      <c r="C89" s="210">
        <f>(G63/C88)</f>
        <v>269.66432093023258</v>
      </c>
      <c r="D89" s="210">
        <f>(G63/D88)</f>
        <v>257.67923999999999</v>
      </c>
      <c r="E89" s="220">
        <f>(G63/E88)</f>
        <v>246.71416595744682</v>
      </c>
      <c r="F89" s="218"/>
      <c r="G89" s="219"/>
    </row>
    <row r="90" spans="2:7" x14ac:dyDescent="0.25">
      <c r="B90" s="186" t="s">
        <v>60</v>
      </c>
      <c r="C90" s="194"/>
      <c r="D90" s="194"/>
      <c r="E90" s="194"/>
      <c r="F90" s="194"/>
      <c r="G90" s="194"/>
    </row>
  </sheetData>
  <mergeCells count="8">
    <mergeCell ref="B18:G18"/>
    <mergeCell ref="B76:C76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110</v>
      </c>
      <c r="C9" s="5"/>
      <c r="D9" s="294" t="s">
        <v>112</v>
      </c>
      <c r="E9" s="294"/>
      <c r="F9" s="112">
        <v>50</v>
      </c>
    </row>
    <row r="10" spans="1:6" ht="15" customHeight="1" x14ac:dyDescent="0.25">
      <c r="A10" s="6" t="s">
        <v>1</v>
      </c>
      <c r="B10" s="107" t="s">
        <v>111</v>
      </c>
      <c r="C10" s="7"/>
      <c r="D10" s="295" t="s">
        <v>2</v>
      </c>
      <c r="E10" s="296"/>
      <c r="F10" s="101" t="s">
        <v>89</v>
      </c>
    </row>
    <row r="11" spans="1:6" ht="27" customHeight="1" x14ac:dyDescent="0.25">
      <c r="A11" s="6" t="s">
        <v>3</v>
      </c>
      <c r="B11" s="107" t="s">
        <v>73</v>
      </c>
      <c r="C11" s="7"/>
      <c r="D11" s="297" t="s">
        <v>4</v>
      </c>
      <c r="E11" s="296"/>
      <c r="F11" s="113">
        <v>33000</v>
      </c>
    </row>
    <row r="12" spans="1:6" x14ac:dyDescent="0.25">
      <c r="A12" s="6" t="s">
        <v>5</v>
      </c>
      <c r="B12" s="107" t="s">
        <v>74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75</v>
      </c>
      <c r="C13" s="7"/>
      <c r="D13" s="297" t="s">
        <v>8</v>
      </c>
      <c r="E13" s="296"/>
      <c r="F13" s="114" t="s">
        <v>113</v>
      </c>
    </row>
    <row r="14" spans="1:6" ht="25.5" x14ac:dyDescent="0.25">
      <c r="A14" s="6" t="s">
        <v>9</v>
      </c>
      <c r="B14" s="107" t="s">
        <v>93</v>
      </c>
      <c r="C14" s="7"/>
      <c r="D14" s="297" t="s">
        <v>10</v>
      </c>
      <c r="E14" s="296"/>
      <c r="F14" s="101" t="s">
        <v>114</v>
      </c>
    </row>
    <row r="15" spans="1:6" ht="26.25" thickBot="1" x14ac:dyDescent="0.3">
      <c r="A15" s="6" t="s">
        <v>11</v>
      </c>
      <c r="B15" s="137">
        <v>44531</v>
      </c>
      <c r="C15" s="7"/>
      <c r="D15" s="298" t="s">
        <v>12</v>
      </c>
      <c r="E15" s="299"/>
      <c r="F15" s="128" t="s">
        <v>128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0" t="s">
        <v>13</v>
      </c>
      <c r="B17" s="291"/>
      <c r="C17" s="291"/>
      <c r="D17" s="291"/>
      <c r="E17" s="291"/>
      <c r="F17" s="291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115</v>
      </c>
      <c r="B21" s="108" t="s">
        <v>78</v>
      </c>
      <c r="C21" s="108">
        <v>0.5</v>
      </c>
      <c r="D21" s="108" t="s">
        <v>88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78</v>
      </c>
      <c r="C22" s="110">
        <v>0.5</v>
      </c>
      <c r="D22" s="110" t="s">
        <v>88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78</v>
      </c>
      <c r="C23" s="110">
        <v>0.5</v>
      </c>
      <c r="D23" s="110" t="s">
        <v>116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81</v>
      </c>
      <c r="B24" s="110" t="s">
        <v>78</v>
      </c>
      <c r="C24" s="110">
        <v>0.5</v>
      </c>
      <c r="D24" s="110" t="s">
        <v>116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117</v>
      </c>
      <c r="B25" s="110" t="s">
        <v>78</v>
      </c>
      <c r="C25" s="110">
        <v>0.75</v>
      </c>
      <c r="D25" s="110" t="s">
        <v>116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118</v>
      </c>
      <c r="B26" s="110" t="s">
        <v>78</v>
      </c>
      <c r="C26" s="110">
        <v>0.5</v>
      </c>
      <c r="D26" s="110" t="s">
        <v>116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119</v>
      </c>
      <c r="B27" s="110" t="s">
        <v>78</v>
      </c>
      <c r="C27" s="110">
        <v>0.5</v>
      </c>
      <c r="D27" s="110" t="s">
        <v>120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121</v>
      </c>
      <c r="B28" s="110" t="s">
        <v>78</v>
      </c>
      <c r="C28" s="110">
        <v>0.75</v>
      </c>
      <c r="D28" s="110" t="s">
        <v>87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78</v>
      </c>
      <c r="C29" s="111">
        <v>4</v>
      </c>
      <c r="D29" s="111" t="s">
        <v>80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82</v>
      </c>
      <c r="C34" s="152">
        <v>0.5</v>
      </c>
      <c r="D34" s="152" t="s">
        <v>88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82</v>
      </c>
      <c r="C35" s="154">
        <v>0.5</v>
      </c>
      <c r="D35" s="154" t="s">
        <v>116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81</v>
      </c>
      <c r="B36" s="154" t="s">
        <v>82</v>
      </c>
      <c r="C36" s="154">
        <v>0.5</v>
      </c>
      <c r="D36" s="154" t="s">
        <v>116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82</v>
      </c>
      <c r="C37" s="156">
        <v>0.5</v>
      </c>
      <c r="D37" s="156" t="s">
        <v>80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122</v>
      </c>
      <c r="B49" s="154" t="s">
        <v>83</v>
      </c>
      <c r="C49" s="154">
        <v>150</v>
      </c>
      <c r="D49" s="154" t="s">
        <v>120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83</v>
      </c>
      <c r="C51" s="154">
        <v>250</v>
      </c>
      <c r="D51" s="154" t="s">
        <v>120</v>
      </c>
      <c r="E51" s="155">
        <v>280</v>
      </c>
      <c r="F51" s="102">
        <f>E51*C51</f>
        <v>70000</v>
      </c>
    </row>
    <row r="52" spans="1:6" x14ac:dyDescent="0.25">
      <c r="A52" s="162" t="s">
        <v>109</v>
      </c>
      <c r="B52" s="154" t="s">
        <v>83</v>
      </c>
      <c r="C52" s="154">
        <v>100</v>
      </c>
      <c r="D52" s="154" t="s">
        <v>87</v>
      </c>
      <c r="E52" s="155">
        <v>980</v>
      </c>
      <c r="F52" s="102">
        <f>E52*C52</f>
        <v>98000</v>
      </c>
    </row>
    <row r="53" spans="1:6" x14ac:dyDescent="0.25">
      <c r="A53" s="135" t="s">
        <v>84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85</v>
      </c>
      <c r="B54" s="154" t="s">
        <v>86</v>
      </c>
      <c r="C54" s="154">
        <v>1.5</v>
      </c>
      <c r="D54" s="154" t="s">
        <v>88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123</v>
      </c>
      <c r="B55" s="154" t="s">
        <v>86</v>
      </c>
      <c r="C55" s="154">
        <v>1.5</v>
      </c>
      <c r="D55" s="154" t="s">
        <v>87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124</v>
      </c>
      <c r="B57" s="154" t="s">
        <v>86</v>
      </c>
      <c r="C57" s="154">
        <v>0.75</v>
      </c>
      <c r="D57" s="154" t="s">
        <v>79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72</v>
      </c>
      <c r="B58" s="156" t="s">
        <v>16</v>
      </c>
      <c r="C58" s="156">
        <v>160</v>
      </c>
      <c r="D58" s="156" t="s">
        <v>91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125</v>
      </c>
      <c r="B63" s="168" t="s">
        <v>126</v>
      </c>
      <c r="C63" s="168">
        <v>4</v>
      </c>
      <c r="D63" s="168" t="s">
        <v>91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2" t="s">
        <v>51</v>
      </c>
      <c r="B82" s="293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92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Gladiolos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2022-05-13T13:40:19Z</cp:lastPrinted>
  <dcterms:created xsi:type="dcterms:W3CDTF">2020-11-27T12:49:26Z</dcterms:created>
  <dcterms:modified xsi:type="dcterms:W3CDTF">2022-06-21T23:06:58Z</dcterms:modified>
</cp:coreProperties>
</file>