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HAB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0" i="1" l="1"/>
  <c r="G61" i="1"/>
  <c r="G59" i="1"/>
  <c r="G63" i="1" l="1"/>
  <c r="G49" i="1"/>
  <c r="G51" i="1"/>
  <c r="G53" i="1"/>
  <c r="G54" i="1"/>
  <c r="G47" i="1"/>
  <c r="G36" i="1"/>
  <c r="G37" i="1"/>
  <c r="G38" i="1"/>
  <c r="G39" i="1"/>
  <c r="G40" i="1"/>
  <c r="G41" i="1"/>
  <c r="G42" i="1"/>
  <c r="G35" i="1"/>
  <c r="G22" i="1"/>
  <c r="G23" i="1"/>
  <c r="G24" i="1"/>
  <c r="G25" i="1"/>
  <c r="G21" i="1"/>
  <c r="G12" i="1"/>
  <c r="C86" i="1" l="1"/>
  <c r="G31" i="1" l="1"/>
  <c r="G68" i="1"/>
  <c r="G26" i="1" l="1"/>
  <c r="C82" i="1" s="1"/>
  <c r="G55" i="1"/>
  <c r="C85" i="1" s="1"/>
  <c r="G43" i="1"/>
  <c r="C84" i="1" s="1"/>
  <c r="G65" i="1" l="1"/>
  <c r="G66" i="1" s="1"/>
  <c r="G67" i="1" l="1"/>
  <c r="D93" i="1" s="1"/>
  <c r="C87" i="1"/>
  <c r="E93" i="1" l="1"/>
  <c r="G69" i="1"/>
  <c r="C93" i="1"/>
  <c r="C88" i="1"/>
  <c r="D87" i="1" s="1"/>
  <c r="D85" i="1" l="1"/>
  <c r="D84" i="1"/>
  <c r="D86" i="1"/>
  <c r="D82" i="1"/>
  <c r="D88" i="1" l="1"/>
</calcChain>
</file>

<file path=xl/sharedStrings.xml><?xml version="1.0" encoding="utf-8"?>
<sst xmlns="http://schemas.openxmlformats.org/spreadsheetml/2006/main" count="172" uniqueCount="114">
  <si>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</si>
  <si>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</si>
  <si>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</si>
  <si>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</si>
  <si>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</si>
  <si>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</si>
  <si>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</si>
  <si>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</si>
  <si>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</si>
  <si>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</si>
  <si>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</si>
  <si>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</si>
  <si>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</si>
  <si>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</si>
  <si>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</si>
  <si>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</si>
  <si>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</si>
  <si>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</si>
  <si>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</si>
  <si>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</si>
  <si>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</si>
  <si>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</si>
  <si>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</si>
  <si>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</si>
  <si>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</si>
  <si>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</si>
  <si>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</si>
  <si>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</si>
  <si>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</si>
  <si>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</si>
  <si>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</si>
  <si>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</si>
  <si>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</si>
  <si>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</si>
  <si>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</si>
  <si>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</si>
  <si>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</si>
  <si>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</si>
  <si>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</si>
  <si>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</si>
  <si>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</si>
  <si>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</si>
  <si>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</si>
  <si>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</si>
  <si>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</si>
  <si>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</si>
  <si>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</si>
  <si>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</si>
  <si>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</si>
  <si>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</si>
  <si>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</si>
  <si>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</si>
  <si>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</si>
  <si>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</si>
  <si>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</si>
  <si>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</si>
  <si>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</si>
  <si>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</si>
  <si>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</si>
  <si>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</si>
  <si>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</si>
  <si>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</si>
  <si>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</si>
  <si>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HABA</t>
  </si>
  <si>
    <t>AGUA DULCE</t>
  </si>
  <si>
    <t>MEDIO</t>
  </si>
  <si>
    <t>METROPOLITANA</t>
  </si>
  <si>
    <t>Sep-Oct</t>
  </si>
  <si>
    <t>Sep-Dic</t>
  </si>
  <si>
    <t>NO HAY</t>
  </si>
  <si>
    <t>Abril</t>
  </si>
  <si>
    <t>Abr-Jun</t>
  </si>
  <si>
    <t>May-Jun</t>
  </si>
  <si>
    <t xml:space="preserve"> </t>
  </si>
  <si>
    <t>Siembra</t>
  </si>
  <si>
    <t>Riegos</t>
  </si>
  <si>
    <t>Aplicación Fertilizantes</t>
  </si>
  <si>
    <t>Aplicacción Agroquímicos</t>
  </si>
  <si>
    <t>Cosecha</t>
  </si>
  <si>
    <t>Rastraje</t>
  </si>
  <si>
    <t>Acequiadora</t>
  </si>
  <si>
    <t>May-Jul</t>
  </si>
  <si>
    <t>Melgadura y Aplicación de Fertilizantes</t>
  </si>
  <si>
    <t>Cultivas y Apolca</t>
  </si>
  <si>
    <t>Aplicaciones Pesticidas</t>
  </si>
  <si>
    <t>Acarreo Cosecha</t>
  </si>
  <si>
    <t>SEMILLAS</t>
  </si>
  <si>
    <t xml:space="preserve">HERBICIDA </t>
  </si>
  <si>
    <t>l</t>
  </si>
  <si>
    <t>Jun-Jul</t>
  </si>
  <si>
    <t>FUNGICIDA</t>
  </si>
  <si>
    <t>Basagran 480</t>
  </si>
  <si>
    <t>Polyben</t>
  </si>
  <si>
    <t>Manzate</t>
  </si>
  <si>
    <t>Hilo para coser sacos</t>
  </si>
  <si>
    <t>u</t>
  </si>
  <si>
    <t>Envase Plástico</t>
  </si>
  <si>
    <t>Análisis de Suelo (Fertilidad Completa)</t>
  </si>
  <si>
    <t>Análisis</t>
  </si>
  <si>
    <t>Ene-Sep</t>
  </si>
  <si>
    <t>RENDIMIENTO (Sacos de 30 kg/ha)</t>
  </si>
  <si>
    <t>PRECIO ESPERADO ($/Saco 30 /kg)</t>
  </si>
  <si>
    <t>MERCADO INTERNO- MAYORISTA</t>
  </si>
  <si>
    <t>ESCENARIOS COSTO UNITARIO  ($/Saco de 30 Kg)</t>
  </si>
  <si>
    <t>Rendimiento (Saco de 30 kg/hà)</t>
  </si>
  <si>
    <t>Costo unitario ($/Saco 30 kg) (*)</t>
  </si>
  <si>
    <t>Abr-May</t>
  </si>
  <si>
    <t>Jun</t>
  </si>
  <si>
    <t>Jul</t>
  </si>
  <si>
    <t>Abr</t>
  </si>
  <si>
    <t>Mezcla</t>
  </si>
  <si>
    <t>Todas</t>
  </si>
  <si>
    <t>Traslado a mercado mayorista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</si>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</sst>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49" fontId="13" fillId="7" borderId="2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49" fontId="15" fillId="7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7" borderId="36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9" fontId="13" fillId="7" borderId="38" xfId="0" applyNumberFormat="1" applyFont="1" applyFill="1" applyBorder="1" applyAlignment="1">
      <alignment vertical="center"/>
    </xf>
    <xf numFmtId="0" fontId="15" fillId="8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50" xfId="0" applyNumberFormat="1" applyFont="1" applyFill="1" applyBorder="1" applyAlignment="1">
      <alignment vertical="center"/>
    </xf>
    <xf numFmtId="0" fontId="13" fillId="7" borderId="51" xfId="0" applyNumberFormat="1" applyFont="1" applyFill="1" applyBorder="1" applyAlignment="1">
      <alignment vertical="center"/>
    </xf>
    <xf numFmtId="0" fontId="13" fillId="7" borderId="52" xfId="0" applyNumberFormat="1" applyFont="1" applyFill="1" applyBorder="1" applyAlignment="1">
      <alignment vertical="center"/>
    </xf>
    <xf numFmtId="165" fontId="13" fillId="7" borderId="38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166" fontId="4" fillId="2" borderId="6" xfId="0" applyNumberFormat="1" applyFont="1" applyFill="1" applyBorder="1" applyAlignment="1"/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/>
    <xf numFmtId="49" fontId="1" fillId="5" borderId="53" xfId="0" applyNumberFormat="1" applyFont="1" applyFill="1" applyBorder="1" applyAlignment="1">
      <alignment vertical="center"/>
    </xf>
    <xf numFmtId="49" fontId="1" fillId="5" borderId="61" xfId="0" applyNumberFormat="1" applyFont="1" applyFill="1" applyBorder="1" applyAlignment="1">
      <alignment vertical="center"/>
    </xf>
    <xf numFmtId="49" fontId="4" fillId="2" borderId="62" xfId="0" applyNumberFormat="1" applyFont="1" applyFill="1" applyBorder="1" applyAlignment="1">
      <alignment horizontal="left" wrapText="1"/>
    </xf>
    <xf numFmtId="49" fontId="4" fillId="2" borderId="62" xfId="0" applyNumberFormat="1" applyFont="1" applyFill="1" applyBorder="1" applyAlignment="1">
      <alignment horizontal="center" wrapText="1"/>
    </xf>
    <xf numFmtId="0" fontId="4" fillId="2" borderId="62" xfId="0" applyNumberFormat="1" applyFont="1" applyFill="1" applyBorder="1" applyAlignment="1">
      <alignment horizontal="center" wrapText="1"/>
    </xf>
    <xf numFmtId="3" fontId="4" fillId="2" borderId="62" xfId="0" applyNumberFormat="1" applyFont="1" applyFill="1" applyBorder="1" applyAlignment="1">
      <alignment horizontal="center" wrapText="1"/>
    </xf>
    <xf numFmtId="164" fontId="1" fillId="5" borderId="31" xfId="0" applyNumberFormat="1" applyFont="1" applyFill="1" applyBorder="1" applyAlignment="1">
      <alignment vertical="center"/>
    </xf>
    <xf numFmtId="17" fontId="20" fillId="0" borderId="66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4" fillId="0" borderId="6" xfId="0" applyNumberFormat="1" applyFont="1" applyFill="1" applyBorder="1" applyAlignment="1"/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66" fontId="21" fillId="0" borderId="0" xfId="0" applyNumberFormat="1" applyFont="1" applyAlignment="1"/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63" xfId="0" applyNumberFormat="1" applyFont="1" applyFill="1" applyBorder="1" applyAlignment="1">
      <alignment horizontal="center" vertical="center"/>
    </xf>
    <xf numFmtId="49" fontId="18" fillId="8" borderId="64" xfId="0" applyNumberFormat="1" applyFont="1" applyFill="1" applyBorder="1" applyAlignment="1">
      <alignment horizontal="center" vertical="center"/>
    </xf>
    <xf numFmtId="49" fontId="18" fillId="8" borderId="65" xfId="0" applyNumberFormat="1" applyFont="1" applyFill="1" applyBorder="1" applyAlignment="1">
      <alignment horizontal="center" vertical="center"/>
    </xf>
    <xf numFmtId="49" fontId="18" fillId="8" borderId="39" xfId="0" applyNumberFormat="1" applyFont="1" applyFill="1" applyBorder="1" applyAlignment="1">
      <alignment vertical="center"/>
    </xf>
    <xf numFmtId="0" fontId="13" fillId="8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62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4"/>
  <sheetViews>
    <sheetView showGridLines="0" tabSelected="1" topLeftCell="A6" workbookViewId="0">
      <selection activeCell="G69" sqref="G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85546875" style="1" customWidth="1"/>
    <col min="3" max="3" width="19.42578125" style="1" customWidth="1"/>
    <col min="4" max="4" width="9.42578125" style="1" customWidth="1"/>
    <col min="5" max="5" width="13.28515625" style="1" customWidth="1"/>
    <col min="6" max="6" width="11.7109375" style="1" customWidth="1"/>
    <col min="7" max="7" width="16.7109375" style="1" customWidth="1"/>
    <col min="8" max="247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3"/>
      <c r="C8" s="4"/>
      <c r="D8" s="2"/>
      <c r="E8" s="4"/>
      <c r="F8" s="4"/>
      <c r="G8" s="4"/>
    </row>
    <row r="9" spans="1:9" ht="14.25" customHeight="1" x14ac:dyDescent="0.25">
      <c r="A9" s="5"/>
      <c r="B9" s="6" t="s">
        <v>0</v>
      </c>
      <c r="C9" s="7" t="s">
        <v>63</v>
      </c>
      <c r="D9" s="8"/>
      <c r="E9" s="160" t="s">
        <v>100</v>
      </c>
      <c r="F9" s="161"/>
      <c r="G9" s="144">
        <v>440</v>
      </c>
    </row>
    <row r="10" spans="1:9" ht="15" x14ac:dyDescent="0.25">
      <c r="A10" s="5"/>
      <c r="B10" s="9" t="s">
        <v>1</v>
      </c>
      <c r="C10" s="110" t="s">
        <v>64</v>
      </c>
      <c r="D10" s="10"/>
      <c r="E10" s="162" t="s">
        <v>2</v>
      </c>
      <c r="F10" s="163"/>
      <c r="G10" s="12" t="s">
        <v>67</v>
      </c>
    </row>
    <row r="11" spans="1:9" ht="18" customHeight="1" x14ac:dyDescent="0.25">
      <c r="A11" s="5"/>
      <c r="B11" s="9" t="s">
        <v>3</v>
      </c>
      <c r="C11" s="12" t="s">
        <v>65</v>
      </c>
      <c r="D11" s="10"/>
      <c r="E11" s="162" t="s">
        <v>101</v>
      </c>
      <c r="F11" s="163"/>
      <c r="G11" s="116">
        <v>14896</v>
      </c>
      <c r="I11" s="157" t="s">
        <v>73</v>
      </c>
    </row>
    <row r="12" spans="1:9" ht="15" customHeight="1" x14ac:dyDescent="0.25">
      <c r="A12" s="5"/>
      <c r="B12" s="9" t="s">
        <v>4</v>
      </c>
      <c r="C12" s="13" t="s">
        <v>66</v>
      </c>
      <c r="D12" s="10"/>
      <c r="E12" s="14" t="s">
        <v>5</v>
      </c>
      <c r="F12" s="15"/>
      <c r="G12" s="16">
        <f>G9*G11</f>
        <v>6554240</v>
      </c>
    </row>
    <row r="13" spans="1:9" ht="27.75" customHeight="1" x14ac:dyDescent="0.25">
      <c r="A13" s="5"/>
      <c r="B13" s="9" t="s">
        <v>6</v>
      </c>
      <c r="C13" s="110" t="s">
        <v>113</v>
      </c>
      <c r="D13" s="10"/>
      <c r="E13" s="164" t="s">
        <v>7</v>
      </c>
      <c r="F13" s="165"/>
      <c r="G13" s="110" t="s">
        <v>102</v>
      </c>
    </row>
    <row r="14" spans="1:9" ht="13.5" customHeight="1" x14ac:dyDescent="0.25">
      <c r="A14" s="5"/>
      <c r="B14" s="9" t="s">
        <v>8</v>
      </c>
      <c r="C14" s="145" t="s">
        <v>111</v>
      </c>
      <c r="D14" s="10"/>
      <c r="E14" s="162" t="s">
        <v>9</v>
      </c>
      <c r="F14" s="163"/>
      <c r="G14" s="12" t="s">
        <v>68</v>
      </c>
    </row>
    <row r="15" spans="1:9" ht="18" customHeight="1" x14ac:dyDescent="0.25">
      <c r="A15" s="5"/>
      <c r="B15" s="9" t="s">
        <v>10</v>
      </c>
      <c r="C15" s="143">
        <v>44726</v>
      </c>
      <c r="D15" s="10"/>
      <c r="E15" s="164" t="s">
        <v>11</v>
      </c>
      <c r="F15" s="165"/>
      <c r="G15" s="13" t="s">
        <v>69</v>
      </c>
    </row>
    <row r="16" spans="1:9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15" t="s">
        <v>74</v>
      </c>
      <c r="C21" s="30" t="s">
        <v>20</v>
      </c>
      <c r="D21" s="111">
        <v>3</v>
      </c>
      <c r="E21" s="30" t="s">
        <v>109</v>
      </c>
      <c r="F21" s="112">
        <v>30000</v>
      </c>
      <c r="G21" s="112">
        <f>D21*F21</f>
        <v>90000</v>
      </c>
    </row>
    <row r="22" spans="1:7" ht="12.75" customHeight="1" x14ac:dyDescent="0.25">
      <c r="A22" s="22"/>
      <c r="B22" s="115" t="s">
        <v>75</v>
      </c>
      <c r="C22" s="30" t="s">
        <v>20</v>
      </c>
      <c r="D22" s="111">
        <v>3</v>
      </c>
      <c r="E22" s="30" t="s">
        <v>71</v>
      </c>
      <c r="F22" s="112">
        <v>30000</v>
      </c>
      <c r="G22" s="112">
        <f t="shared" ref="G22:G25" si="0">D22*F22</f>
        <v>90000</v>
      </c>
    </row>
    <row r="23" spans="1:7" ht="12.75" customHeight="1" x14ac:dyDescent="0.25">
      <c r="A23" s="22"/>
      <c r="B23" s="115" t="s">
        <v>76</v>
      </c>
      <c r="C23" s="30" t="s">
        <v>20</v>
      </c>
      <c r="D23" s="111">
        <v>1</v>
      </c>
      <c r="E23" s="30" t="s">
        <v>70</v>
      </c>
      <c r="F23" s="112">
        <v>30000</v>
      </c>
      <c r="G23" s="112">
        <f t="shared" si="0"/>
        <v>30000</v>
      </c>
    </row>
    <row r="24" spans="1:7" ht="11.25" customHeight="1" x14ac:dyDescent="0.25">
      <c r="A24" s="22"/>
      <c r="B24" s="115" t="s">
        <v>77</v>
      </c>
      <c r="C24" s="30" t="s">
        <v>20</v>
      </c>
      <c r="D24" s="111">
        <v>2</v>
      </c>
      <c r="E24" s="30" t="s">
        <v>72</v>
      </c>
      <c r="F24" s="112">
        <v>30000</v>
      </c>
      <c r="G24" s="112">
        <f t="shared" si="0"/>
        <v>60000</v>
      </c>
    </row>
    <row r="25" spans="1:7" ht="12.75" customHeight="1" x14ac:dyDescent="0.25">
      <c r="A25" s="22"/>
      <c r="B25" s="115" t="s">
        <v>78</v>
      </c>
      <c r="C25" s="30" t="s">
        <v>20</v>
      </c>
      <c r="D25" s="111">
        <v>42</v>
      </c>
      <c r="E25" s="30" t="s">
        <v>68</v>
      </c>
      <c r="F25" s="112">
        <v>30000</v>
      </c>
      <c r="G25" s="112">
        <f t="shared" si="0"/>
        <v>1260000</v>
      </c>
    </row>
    <row r="26" spans="1:7" ht="12.75" customHeight="1" x14ac:dyDescent="0.25">
      <c r="A26" s="22"/>
      <c r="B26" s="113" t="s">
        <v>21</v>
      </c>
      <c r="C26" s="31"/>
      <c r="D26" s="31"/>
      <c r="E26" s="31"/>
      <c r="F26" s="31"/>
      <c r="G26" s="114">
        <f>SUM(G21:G25)</f>
        <v>1530000</v>
      </c>
    </row>
    <row r="27" spans="1:7" ht="12" customHeight="1" x14ac:dyDescent="0.25">
      <c r="A27" s="2"/>
      <c r="B27" s="135"/>
      <c r="C27" s="25"/>
      <c r="D27" s="25"/>
      <c r="E27" s="25"/>
      <c r="F27" s="32"/>
      <c r="G27" s="32"/>
    </row>
    <row r="28" spans="1:7" ht="12" customHeight="1" x14ac:dyDescent="0.25">
      <c r="A28" s="70"/>
      <c r="B28" s="136" t="s">
        <v>22</v>
      </c>
      <c r="C28" s="134"/>
      <c r="D28" s="124"/>
      <c r="E28" s="124"/>
      <c r="F28" s="125"/>
      <c r="G28" s="125"/>
    </row>
    <row r="29" spans="1:7" ht="24" customHeight="1" x14ac:dyDescent="0.25">
      <c r="A29" s="70"/>
      <c r="B29" s="130" t="s">
        <v>14</v>
      </c>
      <c r="C29" s="131" t="s">
        <v>15</v>
      </c>
      <c r="D29" s="131" t="s">
        <v>16</v>
      </c>
      <c r="E29" s="132" t="s">
        <v>17</v>
      </c>
      <c r="F29" s="131" t="s">
        <v>18</v>
      </c>
      <c r="G29" s="133" t="s">
        <v>19</v>
      </c>
    </row>
    <row r="30" spans="1:7" ht="12" customHeight="1" x14ac:dyDescent="0.25">
      <c r="A30" s="5"/>
      <c r="B30" s="126" t="s">
        <v>73</v>
      </c>
      <c r="C30" s="127" t="s">
        <v>73</v>
      </c>
      <c r="D30" s="127" t="s">
        <v>73</v>
      </c>
      <c r="E30" s="127" t="s">
        <v>73</v>
      </c>
      <c r="F30" s="128" t="s">
        <v>73</v>
      </c>
      <c r="G30" s="129">
        <v>0</v>
      </c>
    </row>
    <row r="31" spans="1:7" ht="12" customHeight="1" x14ac:dyDescent="0.25">
      <c r="A31" s="5"/>
      <c r="B31" s="37" t="s">
        <v>23</v>
      </c>
      <c r="C31" s="38"/>
      <c r="D31" s="38"/>
      <c r="E31" s="38"/>
      <c r="F31" s="39"/>
      <c r="G31" s="117">
        <f>SUM(G30)</f>
        <v>0</v>
      </c>
    </row>
    <row r="32" spans="1:7" ht="12" customHeight="1" x14ac:dyDescent="0.25">
      <c r="A32" s="2"/>
      <c r="B32" s="73"/>
      <c r="C32" s="41"/>
      <c r="D32" s="41"/>
      <c r="E32" s="41"/>
      <c r="F32" s="42"/>
      <c r="G32" s="42"/>
    </row>
    <row r="33" spans="1:7" ht="12" customHeight="1" x14ac:dyDescent="0.25">
      <c r="A33" s="70"/>
      <c r="B33" s="137" t="s">
        <v>24</v>
      </c>
      <c r="C33" s="134"/>
      <c r="D33" s="124"/>
      <c r="E33" s="124"/>
      <c r="F33" s="125"/>
      <c r="G33" s="125"/>
    </row>
    <row r="34" spans="1:7" ht="24" customHeight="1" x14ac:dyDescent="0.25">
      <c r="A34" s="70"/>
      <c r="B34" s="130" t="s">
        <v>14</v>
      </c>
      <c r="C34" s="132" t="s">
        <v>15</v>
      </c>
      <c r="D34" s="132" t="s">
        <v>16</v>
      </c>
      <c r="E34" s="132" t="s">
        <v>17</v>
      </c>
      <c r="F34" s="131" t="s">
        <v>18</v>
      </c>
      <c r="G34" s="133" t="s">
        <v>19</v>
      </c>
    </row>
    <row r="35" spans="1:7" ht="12.75" customHeight="1" x14ac:dyDescent="0.25">
      <c r="A35" s="22"/>
      <c r="B35" s="138" t="s">
        <v>27</v>
      </c>
      <c r="C35" s="139" t="s">
        <v>25</v>
      </c>
      <c r="D35" s="140">
        <v>0.45</v>
      </c>
      <c r="E35" s="139" t="s">
        <v>106</v>
      </c>
      <c r="F35" s="141">
        <v>514560</v>
      </c>
      <c r="G35" s="141">
        <f>D35*F35</f>
        <v>231552</v>
      </c>
    </row>
    <row r="36" spans="1:7" ht="12.75" customHeight="1" x14ac:dyDescent="0.25">
      <c r="A36" s="22"/>
      <c r="B36" s="115" t="s">
        <v>79</v>
      </c>
      <c r="C36" s="30" t="s">
        <v>25</v>
      </c>
      <c r="D36" s="111">
        <v>0.76</v>
      </c>
      <c r="E36" s="30" t="s">
        <v>106</v>
      </c>
      <c r="F36" s="112">
        <v>257280</v>
      </c>
      <c r="G36" s="141">
        <f t="shared" ref="G36:G42" si="1">D36*F36</f>
        <v>195532.79999999999</v>
      </c>
    </row>
    <row r="37" spans="1:7" ht="12.75" customHeight="1" x14ac:dyDescent="0.25">
      <c r="A37" s="22"/>
      <c r="B37" s="115" t="s">
        <v>80</v>
      </c>
      <c r="C37" s="30" t="s">
        <v>25</v>
      </c>
      <c r="D37" s="111">
        <v>0.24</v>
      </c>
      <c r="E37" s="30" t="s">
        <v>81</v>
      </c>
      <c r="F37" s="112">
        <v>192960.00000000003</v>
      </c>
      <c r="G37" s="141">
        <f t="shared" si="1"/>
        <v>46310.400000000009</v>
      </c>
    </row>
    <row r="38" spans="1:7" ht="12.75" customHeight="1" x14ac:dyDescent="0.25">
      <c r="A38" s="22"/>
      <c r="B38" s="115" t="s">
        <v>82</v>
      </c>
      <c r="C38" s="30" t="s">
        <v>25</v>
      </c>
      <c r="D38" s="111">
        <v>0.32</v>
      </c>
      <c r="E38" s="30" t="s">
        <v>26</v>
      </c>
      <c r="F38" s="112">
        <v>257280</v>
      </c>
      <c r="G38" s="141">
        <f t="shared" si="1"/>
        <v>82329.600000000006</v>
      </c>
    </row>
    <row r="39" spans="1:7" ht="12.75" customHeight="1" x14ac:dyDescent="0.25">
      <c r="A39" s="22"/>
      <c r="B39" s="115" t="s">
        <v>83</v>
      </c>
      <c r="C39" s="30" t="s">
        <v>25</v>
      </c>
      <c r="D39" s="111">
        <v>0.23</v>
      </c>
      <c r="E39" s="30" t="s">
        <v>89</v>
      </c>
      <c r="F39" s="112">
        <v>257280</v>
      </c>
      <c r="G39" s="141">
        <f t="shared" si="1"/>
        <v>59174.400000000001</v>
      </c>
    </row>
    <row r="40" spans="1:7" ht="12.75" customHeight="1" x14ac:dyDescent="0.25">
      <c r="A40" s="22"/>
      <c r="B40" s="115" t="s">
        <v>84</v>
      </c>
      <c r="C40" s="30" t="s">
        <v>25</v>
      </c>
      <c r="D40" s="111">
        <v>0.18</v>
      </c>
      <c r="E40" s="30" t="s">
        <v>107</v>
      </c>
      <c r="F40" s="112">
        <v>257280</v>
      </c>
      <c r="G40" s="141">
        <f t="shared" si="1"/>
        <v>46310.400000000001</v>
      </c>
    </row>
    <row r="41" spans="1:7" ht="25.5" customHeight="1" x14ac:dyDescent="0.25">
      <c r="A41" s="22"/>
      <c r="B41" s="115" t="s">
        <v>28</v>
      </c>
      <c r="C41" s="30" t="s">
        <v>25</v>
      </c>
      <c r="D41" s="111">
        <v>0.36</v>
      </c>
      <c r="E41" s="30" t="s">
        <v>72</v>
      </c>
      <c r="F41" s="112">
        <v>144720</v>
      </c>
      <c r="G41" s="141">
        <f t="shared" si="1"/>
        <v>52099.199999999997</v>
      </c>
    </row>
    <row r="42" spans="1:7" ht="25.5" customHeight="1" x14ac:dyDescent="0.25">
      <c r="A42" s="22"/>
      <c r="B42" s="115" t="s">
        <v>85</v>
      </c>
      <c r="C42" s="30" t="s">
        <v>25</v>
      </c>
      <c r="D42" s="111">
        <v>0.45</v>
      </c>
      <c r="E42" s="30" t="s">
        <v>68</v>
      </c>
      <c r="F42" s="112">
        <v>160800</v>
      </c>
      <c r="G42" s="141">
        <f t="shared" si="1"/>
        <v>72360</v>
      </c>
    </row>
    <row r="43" spans="1:7" ht="12.75" customHeight="1" x14ac:dyDescent="0.25">
      <c r="A43" s="5"/>
      <c r="B43" s="45" t="s">
        <v>29</v>
      </c>
      <c r="C43" s="46"/>
      <c r="D43" s="46"/>
      <c r="E43" s="46"/>
      <c r="F43" s="47"/>
      <c r="G43" s="118">
        <f>SUM(G35:G42)</f>
        <v>785668.8</v>
      </c>
    </row>
    <row r="44" spans="1:7" ht="12" customHeight="1" x14ac:dyDescent="0.25">
      <c r="A44" s="2"/>
      <c r="B44" s="40"/>
      <c r="C44" s="41"/>
      <c r="D44" s="41"/>
      <c r="E44" s="41"/>
      <c r="F44" s="42"/>
      <c r="G44" s="42"/>
    </row>
    <row r="45" spans="1:7" ht="12" customHeight="1" x14ac:dyDescent="0.25">
      <c r="A45" s="5"/>
      <c r="B45" s="33" t="s">
        <v>30</v>
      </c>
      <c r="C45" s="34"/>
      <c r="D45" s="35"/>
      <c r="E45" s="35"/>
      <c r="F45" s="36"/>
      <c r="G45" s="36"/>
    </row>
    <row r="46" spans="1:7" ht="24" customHeight="1" x14ac:dyDescent="0.25">
      <c r="A46" s="5"/>
      <c r="B46" s="44" t="s">
        <v>31</v>
      </c>
      <c r="C46" s="44" t="s">
        <v>32</v>
      </c>
      <c r="D46" s="44" t="s">
        <v>33</v>
      </c>
      <c r="E46" s="44" t="s">
        <v>17</v>
      </c>
      <c r="F46" s="44" t="s">
        <v>18</v>
      </c>
      <c r="G46" s="44" t="s">
        <v>19</v>
      </c>
    </row>
    <row r="47" spans="1:7" ht="12.75" customHeight="1" x14ac:dyDescent="0.25">
      <c r="A47" s="22"/>
      <c r="B47" s="48" t="s">
        <v>86</v>
      </c>
      <c r="C47" s="119" t="s">
        <v>35</v>
      </c>
      <c r="D47" s="51">
        <v>75</v>
      </c>
      <c r="E47" s="51" t="s">
        <v>70</v>
      </c>
      <c r="F47" s="120">
        <v>7504</v>
      </c>
      <c r="G47" s="120">
        <f>D47*F47</f>
        <v>562800</v>
      </c>
    </row>
    <row r="48" spans="1:7" ht="12.75" customHeight="1" x14ac:dyDescent="0.25">
      <c r="A48" s="22"/>
      <c r="B48" s="50" t="s">
        <v>34</v>
      </c>
      <c r="C48" s="49"/>
      <c r="D48" s="121"/>
      <c r="E48" s="49"/>
      <c r="F48" s="120"/>
      <c r="G48" s="120" t="s">
        <v>73</v>
      </c>
    </row>
    <row r="49" spans="1:247" s="152" customFormat="1" ht="12.75" customHeight="1" x14ac:dyDescent="0.25">
      <c r="A49" s="147"/>
      <c r="B49" s="153" t="s">
        <v>110</v>
      </c>
      <c r="C49" s="154" t="s">
        <v>35</v>
      </c>
      <c r="D49" s="158">
        <v>300</v>
      </c>
      <c r="E49" s="158" t="s">
        <v>70</v>
      </c>
      <c r="F49" s="159">
        <v>1055.53</v>
      </c>
      <c r="G49" s="159">
        <f t="shared" ref="G49:G54" si="2">D49*F49</f>
        <v>316659</v>
      </c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  <c r="IB49" s="146"/>
      <c r="IC49" s="146"/>
      <c r="ID49" s="146"/>
      <c r="IE49" s="146"/>
      <c r="IF49" s="146"/>
      <c r="IG49" s="146"/>
      <c r="IH49" s="146"/>
      <c r="II49" s="146"/>
      <c r="IJ49" s="146"/>
      <c r="IK49" s="146"/>
      <c r="IL49" s="146"/>
      <c r="IM49" s="146"/>
    </row>
    <row r="50" spans="1:247" s="152" customFormat="1" ht="12.75" customHeight="1" x14ac:dyDescent="0.25">
      <c r="A50" s="147"/>
      <c r="B50" s="148" t="s">
        <v>87</v>
      </c>
      <c r="C50" s="149"/>
      <c r="D50" s="150"/>
      <c r="E50" s="149"/>
      <c r="F50" s="151"/>
      <c r="G50" s="151" t="s">
        <v>73</v>
      </c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  <c r="IB50" s="146"/>
      <c r="IC50" s="146"/>
      <c r="ID50" s="146"/>
      <c r="IE50" s="146"/>
      <c r="IF50" s="146"/>
      <c r="IG50" s="146"/>
      <c r="IH50" s="146"/>
      <c r="II50" s="146"/>
      <c r="IJ50" s="146"/>
      <c r="IK50" s="146"/>
      <c r="IL50" s="146"/>
      <c r="IM50" s="146"/>
    </row>
    <row r="51" spans="1:247" s="152" customFormat="1" ht="12.75" customHeight="1" x14ac:dyDescent="0.25">
      <c r="A51" s="147"/>
      <c r="B51" s="153" t="s">
        <v>91</v>
      </c>
      <c r="C51" s="149" t="s">
        <v>88</v>
      </c>
      <c r="D51" s="150">
        <v>2</v>
      </c>
      <c r="E51" s="149" t="s">
        <v>89</v>
      </c>
      <c r="F51" s="151">
        <v>36413.095599999993</v>
      </c>
      <c r="G51" s="151">
        <f t="shared" si="2"/>
        <v>72826.191199999987</v>
      </c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  <c r="IB51" s="146"/>
      <c r="IC51" s="146"/>
      <c r="ID51" s="146"/>
      <c r="IE51" s="146"/>
      <c r="IF51" s="146"/>
      <c r="IG51" s="146"/>
      <c r="IH51" s="146"/>
      <c r="II51" s="146"/>
      <c r="IJ51" s="146"/>
      <c r="IK51" s="146"/>
      <c r="IL51" s="146"/>
      <c r="IM51" s="146"/>
    </row>
    <row r="52" spans="1:247" s="152" customFormat="1" ht="12.75" customHeight="1" x14ac:dyDescent="0.25">
      <c r="A52" s="147"/>
      <c r="B52" s="148" t="s">
        <v>90</v>
      </c>
      <c r="C52" s="154"/>
      <c r="D52" s="154"/>
      <c r="E52" s="154"/>
      <c r="F52" s="151" t="s">
        <v>73</v>
      </c>
      <c r="G52" s="151" t="s">
        <v>73</v>
      </c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  <c r="IB52" s="146"/>
      <c r="IC52" s="146"/>
      <c r="ID52" s="146"/>
      <c r="IE52" s="146"/>
      <c r="IF52" s="146"/>
      <c r="IG52" s="146"/>
      <c r="IH52" s="146"/>
      <c r="II52" s="146"/>
      <c r="IJ52" s="146"/>
      <c r="IK52" s="146"/>
      <c r="IL52" s="146"/>
      <c r="IM52" s="146"/>
    </row>
    <row r="53" spans="1:247" s="152" customFormat="1" ht="12.75" customHeight="1" x14ac:dyDescent="0.25">
      <c r="A53" s="147"/>
      <c r="B53" s="153" t="s">
        <v>92</v>
      </c>
      <c r="C53" s="149" t="s">
        <v>35</v>
      </c>
      <c r="D53" s="150">
        <v>1</v>
      </c>
      <c r="E53" s="149" t="s">
        <v>108</v>
      </c>
      <c r="F53" s="151">
        <v>21464.03</v>
      </c>
      <c r="G53" s="151">
        <f t="shared" si="2"/>
        <v>21464.03</v>
      </c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  <c r="IB53" s="146"/>
      <c r="IC53" s="146"/>
      <c r="ID53" s="146"/>
      <c r="IE53" s="146"/>
      <c r="IF53" s="146"/>
      <c r="IG53" s="146"/>
      <c r="IH53" s="146"/>
      <c r="II53" s="146"/>
      <c r="IJ53" s="146"/>
      <c r="IK53" s="146"/>
      <c r="IL53" s="146"/>
      <c r="IM53" s="146"/>
    </row>
    <row r="54" spans="1:247" s="152" customFormat="1" ht="12.75" customHeight="1" x14ac:dyDescent="0.25">
      <c r="A54" s="147"/>
      <c r="B54" s="153" t="s">
        <v>93</v>
      </c>
      <c r="C54" s="149" t="s">
        <v>35</v>
      </c>
      <c r="D54" s="150">
        <v>2</v>
      </c>
      <c r="E54" s="149" t="s">
        <v>108</v>
      </c>
      <c r="F54" s="151">
        <v>5198.8999999999996</v>
      </c>
      <c r="G54" s="151">
        <f t="shared" si="2"/>
        <v>10397.799999999999</v>
      </c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  <c r="IB54" s="146"/>
      <c r="IC54" s="146"/>
      <c r="ID54" s="146"/>
      <c r="IE54" s="146"/>
      <c r="IF54" s="146"/>
      <c r="IG54" s="146"/>
      <c r="IH54" s="146"/>
      <c r="II54" s="146"/>
      <c r="IJ54" s="146"/>
      <c r="IK54" s="146"/>
      <c r="IL54" s="146"/>
      <c r="IM54" s="146"/>
    </row>
    <row r="55" spans="1:247" ht="13.5" customHeight="1" x14ac:dyDescent="0.25">
      <c r="A55" s="5"/>
      <c r="B55" s="52" t="s">
        <v>36</v>
      </c>
      <c r="C55" s="53"/>
      <c r="D55" s="53"/>
      <c r="E55" s="53"/>
      <c r="F55" s="54"/>
      <c r="G55" s="122">
        <f>SUM(G47:G54)</f>
        <v>984147.02120000008</v>
      </c>
    </row>
    <row r="56" spans="1:247" ht="12" customHeight="1" x14ac:dyDescent="0.25">
      <c r="A56" s="2"/>
      <c r="B56" s="40"/>
      <c r="C56" s="41"/>
      <c r="D56" s="41"/>
      <c r="E56" s="55"/>
      <c r="F56" s="42"/>
      <c r="G56" s="42"/>
    </row>
    <row r="57" spans="1:247" ht="12" customHeight="1" x14ac:dyDescent="0.25">
      <c r="A57" s="5"/>
      <c r="B57" s="33" t="s">
        <v>37</v>
      </c>
      <c r="C57" s="34"/>
      <c r="D57" s="35"/>
      <c r="E57" s="35"/>
      <c r="F57" s="36"/>
      <c r="G57" s="36"/>
    </row>
    <row r="58" spans="1:247" ht="24" customHeight="1" x14ac:dyDescent="0.25">
      <c r="A58" s="5"/>
      <c r="B58" s="43" t="s">
        <v>38</v>
      </c>
      <c r="C58" s="44" t="s">
        <v>32</v>
      </c>
      <c r="D58" s="44" t="s">
        <v>33</v>
      </c>
      <c r="E58" s="43" t="s">
        <v>17</v>
      </c>
      <c r="F58" s="44" t="s">
        <v>18</v>
      </c>
      <c r="G58" s="43" t="s">
        <v>19</v>
      </c>
    </row>
    <row r="59" spans="1:247" ht="12.75" customHeight="1" x14ac:dyDescent="0.25">
      <c r="A59" s="70"/>
      <c r="B59" s="109" t="s">
        <v>94</v>
      </c>
      <c r="C59" s="49" t="s">
        <v>95</v>
      </c>
      <c r="D59" s="120">
        <v>1</v>
      </c>
      <c r="E59" s="30" t="s">
        <v>68</v>
      </c>
      <c r="F59" s="120">
        <v>3980.8719999999998</v>
      </c>
      <c r="G59" s="120">
        <f>D59*F59</f>
        <v>3980.8719999999998</v>
      </c>
    </row>
    <row r="60" spans="1:247" ht="12.75" customHeight="1" x14ac:dyDescent="0.25">
      <c r="A60" s="70"/>
      <c r="B60" s="109" t="s">
        <v>96</v>
      </c>
      <c r="C60" s="49" t="s">
        <v>95</v>
      </c>
      <c r="D60" s="120">
        <v>420</v>
      </c>
      <c r="E60" s="30" t="s">
        <v>68</v>
      </c>
      <c r="F60" s="120">
        <v>169.76</v>
      </c>
      <c r="G60" s="120">
        <f t="shared" ref="G60:G61" si="3">D60*F60</f>
        <v>71299.199999999997</v>
      </c>
    </row>
    <row r="61" spans="1:247" ht="12.75" customHeight="1" x14ac:dyDescent="0.25">
      <c r="A61" s="22"/>
      <c r="B61" s="11" t="s">
        <v>97</v>
      </c>
      <c r="C61" s="49" t="s">
        <v>98</v>
      </c>
      <c r="D61" s="120">
        <v>1</v>
      </c>
      <c r="E61" s="30" t="s">
        <v>99</v>
      </c>
      <c r="F61" s="120">
        <v>39692.009999999995</v>
      </c>
      <c r="G61" s="120">
        <f t="shared" si="3"/>
        <v>39692.009999999995</v>
      </c>
    </row>
    <row r="62" spans="1:247" ht="12.75" customHeight="1" x14ac:dyDescent="0.25">
      <c r="A62" s="70"/>
      <c r="B62" s="155" t="s">
        <v>112</v>
      </c>
      <c r="C62" s="149" t="s">
        <v>15</v>
      </c>
      <c r="D62" s="151">
        <v>2</v>
      </c>
      <c r="E62" s="156" t="s">
        <v>68</v>
      </c>
      <c r="F62" s="151">
        <v>148540</v>
      </c>
      <c r="G62" s="151">
        <f>D62*F62</f>
        <v>297080</v>
      </c>
    </row>
    <row r="63" spans="1:247" ht="13.5" customHeight="1" x14ac:dyDescent="0.25">
      <c r="A63" s="5"/>
      <c r="B63" s="56" t="s">
        <v>39</v>
      </c>
      <c r="C63" s="57"/>
      <c r="D63" s="57"/>
      <c r="E63" s="57"/>
      <c r="F63" s="58"/>
      <c r="G63" s="123">
        <f>G59+G60+G61+G62</f>
        <v>412052.08199999999</v>
      </c>
    </row>
    <row r="64" spans="1:247" ht="12" customHeight="1" x14ac:dyDescent="0.25">
      <c r="A64" s="2"/>
      <c r="B64" s="73"/>
      <c r="C64" s="73"/>
      <c r="D64" s="73"/>
      <c r="E64" s="73"/>
      <c r="F64" s="74"/>
      <c r="G64" s="74"/>
    </row>
    <row r="65" spans="1:7" ht="12" customHeight="1" x14ac:dyDescent="0.25">
      <c r="A65" s="70"/>
      <c r="B65" s="75" t="s">
        <v>40</v>
      </c>
      <c r="C65" s="76"/>
      <c r="D65" s="76"/>
      <c r="E65" s="76"/>
      <c r="F65" s="76"/>
      <c r="G65" s="77">
        <f>G26+G31+G43+G55+G63</f>
        <v>3711867.9032000001</v>
      </c>
    </row>
    <row r="66" spans="1:7" ht="12" customHeight="1" x14ac:dyDescent="0.25">
      <c r="A66" s="70"/>
      <c r="B66" s="78" t="s">
        <v>41</v>
      </c>
      <c r="C66" s="60"/>
      <c r="D66" s="60"/>
      <c r="E66" s="60"/>
      <c r="F66" s="60"/>
      <c r="G66" s="79">
        <f>G65*0.05</f>
        <v>185593.39516000001</v>
      </c>
    </row>
    <row r="67" spans="1:7" ht="12" customHeight="1" x14ac:dyDescent="0.25">
      <c r="A67" s="70"/>
      <c r="B67" s="80" t="s">
        <v>42</v>
      </c>
      <c r="C67" s="59"/>
      <c r="D67" s="59"/>
      <c r="E67" s="59"/>
      <c r="F67" s="59"/>
      <c r="G67" s="81">
        <f>G66+G65</f>
        <v>3897461.2983599999</v>
      </c>
    </row>
    <row r="68" spans="1:7" ht="12" customHeight="1" x14ac:dyDescent="0.25">
      <c r="A68" s="70"/>
      <c r="B68" s="78" t="s">
        <v>43</v>
      </c>
      <c r="C68" s="60"/>
      <c r="D68" s="60"/>
      <c r="E68" s="60"/>
      <c r="F68" s="60"/>
      <c r="G68" s="79">
        <f>G12</f>
        <v>6554240</v>
      </c>
    </row>
    <row r="69" spans="1:7" ht="12" customHeight="1" x14ac:dyDescent="0.25">
      <c r="A69" s="70"/>
      <c r="B69" s="82" t="s">
        <v>44</v>
      </c>
      <c r="C69" s="83"/>
      <c r="D69" s="83"/>
      <c r="E69" s="83"/>
      <c r="F69" s="83"/>
      <c r="G69" s="142">
        <f>G68-G67</f>
        <v>2656778.7016400001</v>
      </c>
    </row>
    <row r="70" spans="1:7" ht="12" customHeight="1" x14ac:dyDescent="0.25">
      <c r="A70" s="70"/>
      <c r="B70" s="71" t="s">
        <v>45</v>
      </c>
      <c r="C70" s="72"/>
      <c r="D70" s="72"/>
      <c r="E70" s="72"/>
      <c r="F70" s="72"/>
      <c r="G70" s="67"/>
    </row>
    <row r="71" spans="1:7" ht="12.75" customHeight="1" thickBot="1" x14ac:dyDescent="0.3">
      <c r="A71" s="70"/>
      <c r="B71" s="84"/>
      <c r="C71" s="72"/>
      <c r="D71" s="72"/>
      <c r="E71" s="72"/>
      <c r="F71" s="72"/>
      <c r="G71" s="67"/>
    </row>
    <row r="72" spans="1:7" ht="12" customHeight="1" x14ac:dyDescent="0.25">
      <c r="A72" s="70"/>
      <c r="B72" s="96" t="s">
        <v>46</v>
      </c>
      <c r="C72" s="97"/>
      <c r="D72" s="97"/>
      <c r="E72" s="97"/>
      <c r="F72" s="98"/>
      <c r="G72" s="67"/>
    </row>
    <row r="73" spans="1:7" ht="12" customHeight="1" x14ac:dyDescent="0.25">
      <c r="A73" s="70"/>
      <c r="B73" s="99" t="s">
        <v>47</v>
      </c>
      <c r="C73" s="69"/>
      <c r="D73" s="69"/>
      <c r="E73" s="69"/>
      <c r="F73" s="100"/>
      <c r="G73" s="67"/>
    </row>
    <row r="74" spans="1:7" ht="12" customHeight="1" x14ac:dyDescent="0.25">
      <c r="A74" s="70"/>
      <c r="B74" s="99" t="s">
        <v>48</v>
      </c>
      <c r="C74" s="69"/>
      <c r="D74" s="69"/>
      <c r="E74" s="69"/>
      <c r="F74" s="100"/>
      <c r="G74" s="67"/>
    </row>
    <row r="75" spans="1:7" ht="12" customHeight="1" x14ac:dyDescent="0.25">
      <c r="A75" s="70"/>
      <c r="B75" s="99" t="s">
        <v>49</v>
      </c>
      <c r="C75" s="69"/>
      <c r="D75" s="69"/>
      <c r="E75" s="69"/>
      <c r="F75" s="100"/>
      <c r="G75" s="67"/>
    </row>
    <row r="76" spans="1:7" ht="12" customHeight="1" x14ac:dyDescent="0.25">
      <c r="A76" s="70"/>
      <c r="B76" s="99" t="s">
        <v>50</v>
      </c>
      <c r="C76" s="69"/>
      <c r="D76" s="69"/>
      <c r="E76" s="69"/>
      <c r="F76" s="100"/>
      <c r="G76" s="67"/>
    </row>
    <row r="77" spans="1:7" ht="12" customHeight="1" x14ac:dyDescent="0.25">
      <c r="A77" s="70"/>
      <c r="B77" s="99" t="s">
        <v>51</v>
      </c>
      <c r="C77" s="69"/>
      <c r="D77" s="69"/>
      <c r="E77" s="69"/>
      <c r="F77" s="100"/>
      <c r="G77" s="67"/>
    </row>
    <row r="78" spans="1:7" ht="12.75" customHeight="1" thickBot="1" x14ac:dyDescent="0.3">
      <c r="A78" s="70"/>
      <c r="B78" s="101" t="s">
        <v>52</v>
      </c>
      <c r="C78" s="102"/>
      <c r="D78" s="102"/>
      <c r="E78" s="102"/>
      <c r="F78" s="103"/>
      <c r="G78" s="67"/>
    </row>
    <row r="79" spans="1:7" ht="12.75" customHeight="1" x14ac:dyDescent="0.25">
      <c r="A79" s="70"/>
      <c r="B79" s="94"/>
      <c r="C79" s="69"/>
      <c r="D79" s="69"/>
      <c r="E79" s="69"/>
      <c r="F79" s="69"/>
      <c r="G79" s="67"/>
    </row>
    <row r="80" spans="1:7" ht="15" customHeight="1" thickBot="1" x14ac:dyDescent="0.3">
      <c r="A80" s="70"/>
      <c r="B80" s="171" t="s">
        <v>53</v>
      </c>
      <c r="C80" s="172"/>
      <c r="D80" s="93"/>
      <c r="E80" s="61"/>
      <c r="F80" s="61"/>
      <c r="G80" s="67"/>
    </row>
    <row r="81" spans="1:7" ht="12" customHeight="1" x14ac:dyDescent="0.25">
      <c r="A81" s="70"/>
      <c r="B81" s="86" t="s">
        <v>38</v>
      </c>
      <c r="C81" s="62" t="s">
        <v>54</v>
      </c>
      <c r="D81" s="87" t="s">
        <v>55</v>
      </c>
      <c r="E81" s="61"/>
      <c r="F81" s="61"/>
      <c r="G81" s="67"/>
    </row>
    <row r="82" spans="1:7" ht="12" customHeight="1" x14ac:dyDescent="0.25">
      <c r="A82" s="70"/>
      <c r="B82" s="88" t="s">
        <v>56</v>
      </c>
      <c r="C82" s="63">
        <f>G26</f>
        <v>1530000</v>
      </c>
      <c r="D82" s="89">
        <f>(C82/C88)</f>
        <v>0.39256323100470653</v>
      </c>
      <c r="E82" s="61"/>
      <c r="F82" s="61"/>
      <c r="G82" s="67"/>
    </row>
    <row r="83" spans="1:7" ht="12" customHeight="1" x14ac:dyDescent="0.25">
      <c r="A83" s="70"/>
      <c r="B83" s="88" t="s">
        <v>57</v>
      </c>
      <c r="C83" s="64">
        <v>0</v>
      </c>
      <c r="D83" s="89">
        <v>0</v>
      </c>
      <c r="E83" s="61"/>
      <c r="F83" s="61"/>
      <c r="G83" s="67"/>
    </row>
    <row r="84" spans="1:7" ht="12" customHeight="1" x14ac:dyDescent="0.25">
      <c r="A84" s="70"/>
      <c r="B84" s="88" t="s">
        <v>58</v>
      </c>
      <c r="C84" s="63">
        <f>G43</f>
        <v>785668.8</v>
      </c>
      <c r="D84" s="89">
        <f>(C84/C88)</f>
        <v>0.20158475988731411</v>
      </c>
      <c r="E84" s="61"/>
      <c r="F84" s="61"/>
      <c r="G84" s="67"/>
    </row>
    <row r="85" spans="1:7" ht="12" customHeight="1" x14ac:dyDescent="0.25">
      <c r="A85" s="70"/>
      <c r="B85" s="88" t="s">
        <v>31</v>
      </c>
      <c r="C85" s="63">
        <f>G55</f>
        <v>984147.02120000008</v>
      </c>
      <c r="D85" s="89">
        <f>(C85/C88)</f>
        <v>0.25250976106269896</v>
      </c>
      <c r="E85" s="61"/>
      <c r="F85" s="61"/>
      <c r="G85" s="67"/>
    </row>
    <row r="86" spans="1:7" ht="12" customHeight="1" x14ac:dyDescent="0.25">
      <c r="A86" s="70"/>
      <c r="B86" s="88" t="s">
        <v>59</v>
      </c>
      <c r="C86" s="65">
        <f>G63</f>
        <v>412052.08199999999</v>
      </c>
      <c r="D86" s="89">
        <f>(C86/C88)</f>
        <v>0.10572320042623286</v>
      </c>
      <c r="E86" s="66"/>
      <c r="F86" s="66"/>
      <c r="G86" s="67"/>
    </row>
    <row r="87" spans="1:7" ht="12" customHeight="1" x14ac:dyDescent="0.25">
      <c r="A87" s="70"/>
      <c r="B87" s="88" t="s">
        <v>60</v>
      </c>
      <c r="C87" s="65">
        <f>G66</f>
        <v>185593.39516000001</v>
      </c>
      <c r="D87" s="89">
        <f>(C87/C88)</f>
        <v>4.7619047619047623E-2</v>
      </c>
      <c r="E87" s="66"/>
      <c r="F87" s="66"/>
      <c r="G87" s="67"/>
    </row>
    <row r="88" spans="1:7" ht="12.75" customHeight="1" thickBot="1" x14ac:dyDescent="0.3">
      <c r="A88" s="70"/>
      <c r="B88" s="90" t="s">
        <v>61</v>
      </c>
      <c r="C88" s="91">
        <f>SUM(C82:C87)</f>
        <v>3897461.2983599999</v>
      </c>
      <c r="D88" s="92">
        <f>SUM(D82:D87)</f>
        <v>1</v>
      </c>
      <c r="E88" s="66"/>
      <c r="F88" s="66"/>
      <c r="G88" s="67"/>
    </row>
    <row r="89" spans="1:7" ht="12" customHeight="1" x14ac:dyDescent="0.25">
      <c r="A89" s="70"/>
      <c r="B89" s="84"/>
      <c r="C89" s="72"/>
      <c r="D89" s="72"/>
      <c r="E89" s="72"/>
      <c r="F89" s="72"/>
      <c r="G89" s="67"/>
    </row>
    <row r="90" spans="1:7" ht="12.75" customHeight="1" thickBot="1" x14ac:dyDescent="0.3">
      <c r="A90" s="70"/>
      <c r="B90" s="85"/>
      <c r="C90" s="72"/>
      <c r="D90" s="72"/>
      <c r="E90" s="72"/>
      <c r="F90" s="72"/>
      <c r="G90" s="67"/>
    </row>
    <row r="91" spans="1:7" ht="12" customHeight="1" thickBot="1" x14ac:dyDescent="0.3">
      <c r="A91" s="70"/>
      <c r="B91" s="168" t="s">
        <v>103</v>
      </c>
      <c r="C91" s="169"/>
      <c r="D91" s="169"/>
      <c r="E91" s="170"/>
      <c r="F91" s="66"/>
      <c r="G91" s="67"/>
    </row>
    <row r="92" spans="1:7" ht="12" customHeight="1" x14ac:dyDescent="0.25">
      <c r="A92" s="70"/>
      <c r="B92" s="105" t="s">
        <v>104</v>
      </c>
      <c r="C92" s="106">
        <v>350</v>
      </c>
      <c r="D92" s="106">
        <v>440</v>
      </c>
      <c r="E92" s="107">
        <v>500</v>
      </c>
      <c r="F92" s="104"/>
      <c r="G92" s="68"/>
    </row>
    <row r="93" spans="1:7" ht="12.75" customHeight="1" thickBot="1" x14ac:dyDescent="0.3">
      <c r="A93" s="70"/>
      <c r="B93" s="90" t="s">
        <v>105</v>
      </c>
      <c r="C93" s="91">
        <f>(G67/C92)</f>
        <v>11135.6037096</v>
      </c>
      <c r="D93" s="91">
        <f>(G67/D92)</f>
        <v>8857.8665871818175</v>
      </c>
      <c r="E93" s="108">
        <f>(G67/E92)</f>
        <v>7794.92259672</v>
      </c>
      <c r="F93" s="104"/>
      <c r="G93" s="68"/>
    </row>
    <row r="94" spans="1:7" ht="15.6" customHeight="1" x14ac:dyDescent="0.25">
      <c r="A94" s="70"/>
      <c r="B94" s="95" t="s">
        <v>62</v>
      </c>
      <c r="C94" s="69"/>
      <c r="D94" s="69"/>
      <c r="E94" s="69"/>
      <c r="F94" s="69"/>
      <c r="G94" s="69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2022-06-17T18:11:02Z</dcterms:modified>
</cp:coreProperties>
</file>