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carolinarivas/Desktop/Fichas 2022/Área Copiapó/"/>
    </mc:Choice>
  </mc:AlternateContent>
  <xr:revisionPtr revIDLastSave="0" documentId="13_ncr:1_{A1D51F6F-47FF-C449-926E-A24916D17BEA}" xr6:coauthVersionLast="47" xr6:coauthVersionMax="47" xr10:uidLastSave="{00000000-0000-0000-0000-000000000000}"/>
  <bookViews>
    <workbookView xWindow="0" yWindow="500" windowWidth="28800" windowHeight="17420" xr2:uid="{00000000-000D-0000-FFFF-FFFF00000000}"/>
  </bookViews>
  <sheets>
    <sheet name="Hab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1" l="1"/>
  <c r="G26" i="1"/>
  <c r="G51" i="1"/>
  <c r="G50" i="1"/>
  <c r="G30" i="1"/>
  <c r="G31" i="1"/>
  <c r="G45" i="1" l="1"/>
  <c r="G44" i="1"/>
  <c r="G59" i="1" l="1"/>
  <c r="C82" i="1" s="1"/>
  <c r="G53" i="1"/>
  <c r="G49" i="1"/>
  <c r="G48" i="1"/>
  <c r="G46" i="1"/>
  <c r="G25" i="1"/>
  <c r="G12" i="1"/>
  <c r="G42" i="1" l="1"/>
  <c r="G37" i="1"/>
  <c r="G38" i="1" s="1"/>
  <c r="C80" i="1" s="1"/>
  <c r="G32" i="1"/>
  <c r="G24" i="1"/>
  <c r="G23" i="1"/>
  <c r="G22" i="1"/>
  <c r="G21" i="1"/>
  <c r="C81" i="1" l="1"/>
  <c r="G33" i="1"/>
  <c r="C79" i="1" s="1"/>
  <c r="C78" i="1"/>
  <c r="G64" i="1"/>
  <c r="G61" i="1" l="1"/>
  <c r="G62" i="1" s="1"/>
  <c r="G63" i="1" l="1"/>
  <c r="C83" i="1"/>
  <c r="C84" i="1" l="1"/>
  <c r="D83" i="1" s="1"/>
  <c r="D89" i="1"/>
  <c r="C89" i="1"/>
  <c r="E89" i="1"/>
  <c r="G65" i="1"/>
  <c r="D81" i="1" l="1"/>
  <c r="D79" i="1"/>
  <c r="D78" i="1"/>
  <c r="D82" i="1"/>
  <c r="D80" i="1"/>
  <c r="D84" i="1" l="1"/>
</calcChain>
</file>

<file path=xl/sharedStrings.xml><?xml version="1.0" encoding="utf-8"?>
<sst xmlns="http://schemas.openxmlformats.org/spreadsheetml/2006/main" count="150" uniqueCount="108">
  <si>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</si>
  <si>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</si>
  <si>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</si>
  <si>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</si>
  <si>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</si>
  <si>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</si>
  <si>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</si>
  <si>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</si>
  <si>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</si>
  <si>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</si>
  <si>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</si>
  <si>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</si>
  <si>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</si>
  <si>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</si>
  <si>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</si>
  <si>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</si>
  <si>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</si>
  <si>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</si>
  <si>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</si>
  <si>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</si>
  <si>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</si>
  <si>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</si>
  <si>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</si>
  <si>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</si>
  <si>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</si>
  <si>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</si>
  <si>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Mayo</t>
  </si>
  <si>
    <t>Aradura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</si>
  <si>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</si>
  <si>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</si>
  <si>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</si>
  <si>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</si>
  <si>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</si>
  <si>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</si>
  <si>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</si>
  <si>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</si>
  <si>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</si>
  <si>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</si>
  <si>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</si>
  <si>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</si>
  <si>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</si>
  <si>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</si>
  <si>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</si>
  <si>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</si>
  <si>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</si>
  <si>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</si>
  <si>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</si>
  <si>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</si>
  <si>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</si>
  <si>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</si>
  <si>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</si>
  <si>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</si>
  <si>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</si>
  <si>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</si>
  <si>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</si>
  <si>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</si>
  <si>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</si>
  <si>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</si>
  <si>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</si>
  <si>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Atacama</t>
  </si>
  <si>
    <t>Limpia con cultivadora</t>
  </si>
  <si>
    <t>lt</t>
  </si>
  <si>
    <t>unidad</t>
  </si>
  <si>
    <t>Copiapó</t>
  </si>
  <si>
    <t>SEMILLA</t>
  </si>
  <si>
    <t>FERTILIZANTES</t>
  </si>
  <si>
    <t>Terrasorb foliar</t>
  </si>
  <si>
    <t>PESTICIDAS</t>
  </si>
  <si>
    <t>Manzate 200WP</t>
  </si>
  <si>
    <t>saco 25 Kgs.</t>
  </si>
  <si>
    <t>saco 50 Kgs.</t>
  </si>
  <si>
    <t>Marzo</t>
  </si>
  <si>
    <t>Marzo a Mayo</t>
  </si>
  <si>
    <t>Febrero</t>
  </si>
  <si>
    <t>Abril</t>
  </si>
  <si>
    <t>kilos</t>
  </si>
  <si>
    <t>Mezcla 12-6-24</t>
  </si>
  <si>
    <t>Guano</t>
  </si>
  <si>
    <t>Silfur 60Flow x 13 lts.</t>
  </si>
  <si>
    <t>bidón</t>
  </si>
  <si>
    <t>Trigard 75WP 50 grs.</t>
  </si>
  <si>
    <t>sobre</t>
  </si>
  <si>
    <t>kg.</t>
  </si>
  <si>
    <t>Zero 5Ec</t>
  </si>
  <si>
    <t>Saco papero polipropileno</t>
  </si>
  <si>
    <t>Nantoco -San Fernando- Toledo-  Chamonate- San Pedro</t>
  </si>
  <si>
    <t>Haba</t>
  </si>
  <si>
    <t>Luz de Otoño</t>
  </si>
  <si>
    <t>Bajo</t>
  </si>
  <si>
    <t>Local</t>
  </si>
  <si>
    <t>Mayo - Junio</t>
  </si>
  <si>
    <t>Siembra</t>
  </si>
  <si>
    <t>Riegos</t>
  </si>
  <si>
    <t>Aplicación fertilizantes</t>
  </si>
  <si>
    <t>Aplicación insecticida</t>
  </si>
  <si>
    <t>Cosecha</t>
  </si>
  <si>
    <t>Abril a Mayo</t>
  </si>
  <si>
    <t>Mayo a Junio</t>
  </si>
  <si>
    <t>Rastraje</t>
  </si>
  <si>
    <t>Melgadura</t>
  </si>
  <si>
    <t>Heladas - Sequía</t>
  </si>
  <si>
    <t>PRECIO ESPERADO (QQ30/há)</t>
  </si>
  <si>
    <t>RENDIMIENTO (QQ30/há)</t>
  </si>
  <si>
    <t>ESCENARIOS COSTO UNITARIO  (qq30/há)</t>
  </si>
  <si>
    <t>Rendimiento (qq30/hà)</t>
  </si>
  <si>
    <t>Costo unitario (qq30/Há) (*)</t>
  </si>
  <si>
    <r>
      <rPr>
        <u/>
        <sz val="12"/>
        <color indexed="8"/>
        <rFont val="Arial"/>
        <family val="2"/>
      </rPr>
      <t>Fuente</t>
    </r>
    <r>
      <rPr>
        <sz val="12"/>
        <color indexed="8"/>
        <rFont val="Arial"/>
        <family val="2"/>
      </rPr>
      <t>: INDAP</t>
    </r>
  </si>
  <si>
    <r>
      <rPr>
        <b/>
        <u/>
        <sz val="12"/>
        <color indexed="8"/>
        <rFont val="Arial"/>
        <family val="2"/>
      </rPr>
      <t>Notas</t>
    </r>
    <r>
      <rPr>
        <b/>
        <sz val="12"/>
        <color indexed="8"/>
        <rFont val="Arial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</si>
</sst>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_ ;_ * \-#,##0_ ;_ * &quot;-&quot;_ ;_ @_ "/>
    <numFmt numFmtId="165" formatCode="_ * #,##0.00_ ;_ * \-#,##0.00_ ;_ * &quot;-&quot;??_ ;_ @_ 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  <numFmt numFmtId="169" formatCode="_-* #,##0.0_-;\-* #,##0.0_-;_-* &quot;-&quot;??_-;_-@_-"/>
  </numFmts>
  <fonts count="11" x14ac:knownFonts="1">
    <font>
      <sz val="11"/>
      <color indexed="8"/>
      <name val="Calibri"/>
    </font>
    <font>
      <sz val="11"/>
      <color indexed="8"/>
      <name val="Calibri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theme="1"/>
      <name val="Arial"/>
      <family val="2"/>
    </font>
    <font>
      <b/>
      <i/>
      <sz val="12"/>
      <color indexed="9"/>
      <name val="Arial"/>
      <family val="2"/>
    </font>
    <font>
      <u/>
      <sz val="12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color indexed="15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 applyNumberFormat="0" applyFill="0" applyBorder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4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0" fontId="0" fillId="2" borderId="17" xfId="0" applyFont="1" applyFill="1" applyBorder="1" applyAlignment="1"/>
    <xf numFmtId="0" fontId="0" fillId="2" borderId="21" xfId="0" applyFont="1" applyFill="1" applyBorder="1" applyAlignment="1"/>
    <xf numFmtId="0" fontId="0" fillId="0" borderId="19" xfId="0" applyNumberFormat="1" applyFont="1" applyBorder="1" applyAlignment="1"/>
    <xf numFmtId="0" fontId="0" fillId="2" borderId="56" xfId="0" applyFont="1" applyFill="1" applyBorder="1" applyAlignment="1"/>
    <xf numFmtId="10" fontId="0" fillId="0" borderId="0" xfId="0" applyNumberFormat="1" applyFont="1" applyAlignment="1"/>
    <xf numFmtId="168" fontId="0" fillId="0" borderId="0" xfId="0" applyNumberFormat="1" applyFont="1" applyAlignment="1"/>
    <xf numFmtId="164" fontId="0" fillId="0" borderId="0" xfId="2" applyFont="1" applyAlignment="1"/>
    <xf numFmtId="49" fontId="2" fillId="3" borderId="54" xfId="0" applyNumberFormat="1" applyFont="1" applyFill="1" applyBorder="1" applyAlignment="1">
      <alignment vertical="center" wrapText="1"/>
    </xf>
    <xf numFmtId="0" fontId="3" fillId="0" borderId="53" xfId="0" applyFont="1" applyBorder="1" applyAlignment="1">
      <alignment horizontal="left" vertical="center" wrapText="1"/>
    </xf>
    <xf numFmtId="0" fontId="3" fillId="2" borderId="55" xfId="0" applyFont="1" applyFill="1" applyBorder="1" applyAlignment="1"/>
    <xf numFmtId="49" fontId="4" fillId="3" borderId="5" xfId="0" applyNumberFormat="1" applyFont="1" applyFill="1" applyBorder="1" applyAlignment="1">
      <alignment wrapText="1"/>
    </xf>
    <xf numFmtId="0" fontId="4" fillId="4" borderId="58" xfId="0" applyFont="1" applyFill="1" applyBorder="1" applyAlignment="1">
      <alignment wrapText="1"/>
    </xf>
    <xf numFmtId="3" fontId="3" fillId="0" borderId="53" xfId="0" applyNumberFormat="1" applyFont="1" applyBorder="1"/>
    <xf numFmtId="49" fontId="3" fillId="2" borderId="54" xfId="0" applyNumberFormat="1" applyFont="1" applyFill="1" applyBorder="1" applyAlignment="1">
      <alignment vertical="center" wrapText="1"/>
    </xf>
    <xf numFmtId="0" fontId="3" fillId="0" borderId="53" xfId="0" applyFont="1" applyFill="1" applyBorder="1" applyAlignment="1">
      <alignment horizontal="left"/>
    </xf>
    <xf numFmtId="49" fontId="3" fillId="2" borderId="5" xfId="0" applyNumberFormat="1" applyFont="1" applyFill="1" applyBorder="1" applyAlignment="1">
      <alignment wrapText="1"/>
    </xf>
    <xf numFmtId="0" fontId="3" fillId="2" borderId="58" xfId="0" applyFont="1" applyFill="1" applyBorder="1" applyAlignment="1">
      <alignment wrapText="1"/>
    </xf>
    <xf numFmtId="168" fontId="3" fillId="11" borderId="53" xfId="1" applyNumberFormat="1" applyFont="1" applyFill="1" applyBorder="1" applyAlignment="1">
      <alignment horizontal="right"/>
    </xf>
    <xf numFmtId="168" fontId="3" fillId="0" borderId="53" xfId="1" applyNumberFormat="1" applyFont="1" applyFill="1" applyBorder="1"/>
    <xf numFmtId="0" fontId="5" fillId="0" borderId="53" xfId="0" applyFont="1" applyBorder="1" applyAlignment="1">
      <alignment horizontal="left" vertical="center" wrapText="1"/>
    </xf>
    <xf numFmtId="49" fontId="3" fillId="2" borderId="5" xfId="0" applyNumberFormat="1" applyFont="1" applyFill="1" applyBorder="1" applyAlignment="1"/>
    <xf numFmtId="0" fontId="3" fillId="2" borderId="58" xfId="0" applyFont="1" applyFill="1" applyBorder="1" applyAlignment="1"/>
    <xf numFmtId="0" fontId="3" fillId="11" borderId="53" xfId="0" applyFont="1" applyFill="1" applyBorder="1" applyAlignment="1">
      <alignment horizontal="right" wrapText="1"/>
    </xf>
    <xf numFmtId="0" fontId="3" fillId="11" borderId="53" xfId="0" applyFont="1" applyFill="1" applyBorder="1" applyAlignment="1">
      <alignment horizontal="right"/>
    </xf>
    <xf numFmtId="14" fontId="5" fillId="10" borderId="53" xfId="0" applyNumberFormat="1" applyFont="1" applyFill="1" applyBorder="1" applyAlignment="1">
      <alignment horizontal="left"/>
    </xf>
    <xf numFmtId="49" fontId="3" fillId="2" borderId="5" xfId="0" applyNumberFormat="1" applyFont="1" applyFill="1" applyBorder="1" applyAlignment="1"/>
    <xf numFmtId="0" fontId="3" fillId="2" borderId="58" xfId="0" applyFont="1" applyFill="1" applyBorder="1" applyAlignment="1"/>
    <xf numFmtId="0" fontId="3" fillId="2" borderId="6" xfId="0" applyFont="1" applyFill="1" applyBorder="1" applyAlignment="1">
      <alignment wrapText="1"/>
    </xf>
    <xf numFmtId="14" fontId="3" fillId="2" borderId="57" xfId="0" applyNumberFormat="1" applyFont="1" applyFill="1" applyBorder="1" applyAlignment="1"/>
    <xf numFmtId="0" fontId="3" fillId="2" borderId="3" xfId="0" applyFont="1" applyFill="1" applyBorder="1" applyAlignment="1"/>
    <xf numFmtId="0" fontId="3" fillId="2" borderId="7" xfId="0" applyFont="1" applyFill="1" applyBorder="1" applyAlignment="1"/>
    <xf numFmtId="0" fontId="3" fillId="2" borderId="57" xfId="0" applyFont="1" applyFill="1" applyBorder="1" applyAlignment="1">
      <alignment horizontal="justify" wrapText="1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/>
    <xf numFmtId="0" fontId="3" fillId="2" borderId="10" xfId="0" applyFont="1" applyFill="1" applyBorder="1" applyAlignment="1">
      <alignment horizontal="left"/>
    </xf>
    <xf numFmtId="0" fontId="3" fillId="2" borderId="10" xfId="0" applyFont="1" applyFill="1" applyBorder="1" applyAlignment="1"/>
    <xf numFmtId="49" fontId="2" fillId="5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2" fillId="3" borderId="5" xfId="0" applyNumberFormat="1" applyFont="1" applyFill="1" applyBorder="1" applyAlignment="1">
      <alignment horizontal="center" vertical="center" wrapText="1"/>
    </xf>
    <xf numFmtId="49" fontId="2" fillId="3" borderId="64" xfId="0" applyNumberFormat="1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wrapText="1"/>
    </xf>
    <xf numFmtId="0" fontId="5" fillId="0" borderId="53" xfId="0" applyFont="1" applyBorder="1" applyAlignment="1">
      <alignment horizontal="center" vertical="center"/>
    </xf>
    <xf numFmtId="0" fontId="5" fillId="0" borderId="63" xfId="0" applyFont="1" applyFill="1" applyBorder="1" applyAlignment="1">
      <alignment horizontal="center" wrapText="1"/>
    </xf>
    <xf numFmtId="168" fontId="5" fillId="0" borderId="53" xfId="1" applyNumberFormat="1" applyFont="1" applyFill="1" applyBorder="1" applyAlignment="1">
      <alignment horizontal="center" wrapText="1"/>
    </xf>
    <xf numFmtId="168" fontId="5" fillId="0" borderId="60" xfId="1" applyNumberFormat="1" applyFont="1" applyFill="1" applyBorder="1"/>
    <xf numFmtId="0" fontId="5" fillId="0" borderId="59" xfId="0" applyFont="1" applyFill="1" applyBorder="1"/>
    <xf numFmtId="0" fontId="5" fillId="0" borderId="59" xfId="0" applyFont="1" applyFill="1" applyBorder="1" applyAlignment="1">
      <alignment horizontal="center"/>
    </xf>
    <xf numFmtId="49" fontId="4" fillId="3" borderId="5" xfId="0" applyNumberFormat="1" applyFont="1" applyFill="1" applyBorder="1" applyAlignment="1">
      <alignment vertical="center"/>
    </xf>
    <xf numFmtId="0" fontId="4" fillId="3" borderId="6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3" fontId="4" fillId="3" borderId="5" xfId="0" applyNumberFormat="1" applyFont="1" applyFill="1" applyBorder="1" applyAlignment="1">
      <alignment vertical="center"/>
    </xf>
    <xf numFmtId="3" fontId="3" fillId="2" borderId="10" xfId="0" applyNumberFormat="1" applyFont="1" applyFill="1" applyBorder="1" applyAlignment="1"/>
    <xf numFmtId="49" fontId="2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9" fontId="2" fillId="3" borderId="62" xfId="0" applyNumberFormat="1" applyFont="1" applyFill="1" applyBorder="1" applyAlignment="1">
      <alignment horizontal="center" vertical="center"/>
    </xf>
    <xf numFmtId="49" fontId="2" fillId="3" borderId="62" xfId="0" applyNumberFormat="1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wrapText="1"/>
    </xf>
    <xf numFmtId="168" fontId="5" fillId="0" borderId="53" xfId="1" applyNumberFormat="1" applyFont="1" applyFill="1" applyBorder="1" applyAlignment="1">
      <alignment wrapText="1"/>
    </xf>
    <xf numFmtId="49" fontId="4" fillId="3" borderId="13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3" fontId="4" fillId="3" borderId="13" xfId="0" applyNumberFormat="1" applyFont="1" applyFill="1" applyBorder="1" applyAlignment="1">
      <alignment vertical="center"/>
    </xf>
    <xf numFmtId="0" fontId="3" fillId="2" borderId="15" xfId="0" applyFont="1" applyFill="1" applyBorder="1" applyAlignment="1"/>
    <xf numFmtId="0" fontId="3" fillId="2" borderId="16" xfId="0" applyFont="1" applyFill="1" applyBorder="1" applyAlignment="1"/>
    <xf numFmtId="3" fontId="3" fillId="2" borderId="16" xfId="0" applyNumberFormat="1" applyFont="1" applyFill="1" applyBorder="1" applyAlignment="1"/>
    <xf numFmtId="49" fontId="2" fillId="3" borderId="11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 wrapText="1"/>
    </xf>
    <xf numFmtId="0" fontId="3" fillId="0" borderId="60" xfId="0" applyFont="1" applyFill="1" applyBorder="1" applyAlignment="1">
      <alignment wrapText="1"/>
    </xf>
    <xf numFmtId="0" fontId="3" fillId="0" borderId="60" xfId="0" applyFont="1" applyFill="1" applyBorder="1" applyAlignment="1">
      <alignment horizontal="center" wrapText="1"/>
    </xf>
    <xf numFmtId="0" fontId="3" fillId="0" borderId="53" xfId="0" applyFont="1" applyFill="1" applyBorder="1" applyAlignment="1">
      <alignment wrapText="1"/>
    </xf>
    <xf numFmtId="168" fontId="5" fillId="0" borderId="60" xfId="1" applyNumberFormat="1" applyFont="1" applyFill="1" applyBorder="1" applyAlignment="1">
      <alignment horizontal="center" wrapText="1"/>
    </xf>
    <xf numFmtId="168" fontId="5" fillId="0" borderId="60" xfId="1" applyNumberFormat="1" applyFont="1" applyFill="1" applyBorder="1" applyAlignment="1">
      <alignment wrapText="1"/>
    </xf>
    <xf numFmtId="169" fontId="5" fillId="0" borderId="53" xfId="1" applyNumberFormat="1" applyFont="1" applyFill="1" applyBorder="1" applyAlignment="1">
      <alignment horizontal="left" wrapText="1"/>
    </xf>
    <xf numFmtId="0" fontId="5" fillId="0" borderId="53" xfId="0" applyFont="1" applyFill="1" applyBorder="1"/>
    <xf numFmtId="0" fontId="3" fillId="2" borderId="16" xfId="0" applyFont="1" applyFill="1" applyBorder="1" applyAlignment="1">
      <alignment horizontal="center"/>
    </xf>
    <xf numFmtId="0" fontId="3" fillId="0" borderId="53" xfId="0" applyFont="1" applyBorder="1"/>
    <xf numFmtId="0" fontId="3" fillId="0" borderId="60" xfId="0" applyFont="1" applyBorder="1" applyAlignment="1">
      <alignment horizontal="center"/>
    </xf>
    <xf numFmtId="0" fontId="3" fillId="0" borderId="60" xfId="0" applyFont="1" applyBorder="1"/>
    <xf numFmtId="3" fontId="3" fillId="0" borderId="60" xfId="0" applyNumberFormat="1" applyFont="1" applyBorder="1"/>
    <xf numFmtId="49" fontId="4" fillId="3" borderId="61" xfId="0" applyNumberFormat="1" applyFont="1" applyFill="1" applyBorder="1" applyAlignment="1">
      <alignment vertical="center"/>
    </xf>
    <xf numFmtId="0" fontId="4" fillId="3" borderId="61" xfId="0" applyFont="1" applyFill="1" applyBorder="1" applyAlignment="1">
      <alignment horizontal="center" vertical="center"/>
    </xf>
    <xf numFmtId="0" fontId="4" fillId="3" borderId="61" xfId="0" applyFont="1" applyFill="1" applyBorder="1" applyAlignment="1">
      <alignment vertical="center"/>
    </xf>
    <xf numFmtId="3" fontId="4" fillId="3" borderId="61" xfId="0" applyNumberFormat="1" applyFont="1" applyFill="1" applyBorder="1" applyAlignment="1">
      <alignment vertical="center"/>
    </xf>
    <xf numFmtId="0" fontId="3" fillId="2" borderId="22" xfId="0" applyFont="1" applyFill="1" applyBorder="1" applyAlignment="1"/>
    <xf numFmtId="3" fontId="3" fillId="2" borderId="22" xfId="0" applyNumberFormat="1" applyFont="1" applyFill="1" applyBorder="1" applyAlignment="1"/>
    <xf numFmtId="49" fontId="2" fillId="5" borderId="23" xfId="0" applyNumberFormat="1" applyFont="1" applyFill="1" applyBorder="1" applyAlignment="1">
      <alignment vertical="center"/>
    </xf>
    <xf numFmtId="0" fontId="2" fillId="5" borderId="24" xfId="0" applyFont="1" applyFill="1" applyBorder="1" applyAlignment="1">
      <alignment vertical="center"/>
    </xf>
    <xf numFmtId="166" fontId="2" fillId="5" borderId="25" xfId="0" applyNumberFormat="1" applyFont="1" applyFill="1" applyBorder="1" applyAlignment="1">
      <alignment vertical="center"/>
    </xf>
    <xf numFmtId="49" fontId="2" fillId="3" borderId="26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166" fontId="2" fillId="3" borderId="27" xfId="0" applyNumberFormat="1" applyFont="1" applyFill="1" applyBorder="1" applyAlignment="1">
      <alignment vertical="center"/>
    </xf>
    <xf numFmtId="49" fontId="2" fillId="5" borderId="26" xfId="0" applyNumberFormat="1" applyFont="1" applyFill="1" applyBorder="1" applyAlignment="1">
      <alignment vertical="center"/>
    </xf>
    <xf numFmtId="0" fontId="2" fillId="5" borderId="13" xfId="0" applyFont="1" applyFill="1" applyBorder="1" applyAlignment="1">
      <alignment vertical="center"/>
    </xf>
    <xf numFmtId="166" fontId="2" fillId="5" borderId="27" xfId="0" applyNumberFormat="1" applyFont="1" applyFill="1" applyBorder="1" applyAlignment="1">
      <alignment vertical="center"/>
    </xf>
    <xf numFmtId="49" fontId="2" fillId="5" borderId="28" xfId="0" applyNumberFormat="1" applyFont="1" applyFill="1" applyBorder="1" applyAlignment="1">
      <alignment vertical="center"/>
    </xf>
    <xf numFmtId="0" fontId="2" fillId="5" borderId="29" xfId="0" applyFont="1" applyFill="1" applyBorder="1" applyAlignment="1">
      <alignment vertical="center"/>
    </xf>
    <xf numFmtId="166" fontId="2" fillId="6" borderId="30" xfId="0" applyNumberFormat="1" applyFont="1" applyFill="1" applyBorder="1" applyAlignment="1">
      <alignment vertical="center"/>
    </xf>
    <xf numFmtId="49" fontId="3" fillId="2" borderId="19" xfId="0" applyNumberFormat="1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166" fontId="2" fillId="2" borderId="19" xfId="0" applyNumberFormat="1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3" fillId="2" borderId="42" xfId="0" applyFont="1" applyFill="1" applyBorder="1" applyAlignment="1"/>
    <xf numFmtId="0" fontId="3" fillId="2" borderId="43" xfId="0" applyFont="1" applyFill="1" applyBorder="1" applyAlignment="1"/>
    <xf numFmtId="49" fontId="3" fillId="2" borderId="44" xfId="0" applyNumberFormat="1" applyFont="1" applyFill="1" applyBorder="1" applyAlignment="1">
      <alignment vertical="center"/>
    </xf>
    <xf numFmtId="0" fontId="3" fillId="2" borderId="19" xfId="0" applyFont="1" applyFill="1" applyBorder="1" applyAlignment="1"/>
    <xf numFmtId="0" fontId="3" fillId="2" borderId="45" xfId="0" applyFont="1" applyFill="1" applyBorder="1" applyAlignment="1"/>
    <xf numFmtId="49" fontId="3" fillId="2" borderId="46" xfId="0" applyNumberFormat="1" applyFont="1" applyFill="1" applyBorder="1" applyAlignment="1">
      <alignment vertical="center"/>
    </xf>
    <xf numFmtId="0" fontId="3" fillId="2" borderId="47" xfId="0" applyFont="1" applyFill="1" applyBorder="1" applyAlignment="1"/>
    <xf numFmtId="0" fontId="3" fillId="2" borderId="48" xfId="0" applyFont="1" applyFill="1" applyBorder="1" applyAlignment="1"/>
    <xf numFmtId="49" fontId="10" fillId="9" borderId="38" xfId="0" applyNumberFormat="1" applyFont="1" applyFill="1" applyBorder="1" applyAlignment="1">
      <alignment vertical="center"/>
    </xf>
    <xf numFmtId="0" fontId="8" fillId="9" borderId="39" xfId="0" applyFont="1" applyFill="1" applyBorder="1" applyAlignment="1">
      <alignment vertical="center"/>
    </xf>
    <xf numFmtId="0" fontId="3" fillId="9" borderId="40" xfId="0" applyFont="1" applyFill="1" applyBorder="1" applyAlignment="1"/>
    <xf numFmtId="0" fontId="3" fillId="7" borderId="19" xfId="0" applyFont="1" applyFill="1" applyBorder="1" applyAlignment="1"/>
    <xf numFmtId="49" fontId="8" fillId="8" borderId="31" xfId="0" applyNumberFormat="1" applyFont="1" applyFill="1" applyBorder="1" applyAlignment="1">
      <alignment vertical="center"/>
    </xf>
    <xf numFmtId="49" fontId="8" fillId="8" borderId="20" xfId="0" applyNumberFormat="1" applyFont="1" applyFill="1" applyBorder="1" applyAlignment="1">
      <alignment vertical="center"/>
    </xf>
    <xf numFmtId="49" fontId="3" fillId="8" borderId="32" xfId="0" applyNumberFormat="1" applyFont="1" applyFill="1" applyBorder="1" applyAlignment="1"/>
    <xf numFmtId="49" fontId="8" fillId="2" borderId="33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9" fontId="3" fillId="2" borderId="34" xfId="0" applyNumberFormat="1" applyFont="1" applyFill="1" applyBorder="1" applyAlignment="1"/>
    <xf numFmtId="167" fontId="8" fillId="2" borderId="5" xfId="0" applyNumberFormat="1" applyFont="1" applyFill="1" applyBorder="1" applyAlignment="1">
      <alignment vertical="center"/>
    </xf>
    <xf numFmtId="0" fontId="2" fillId="7" borderId="19" xfId="0" applyFont="1" applyFill="1" applyBorder="1" applyAlignment="1">
      <alignment vertical="center"/>
    </xf>
    <xf numFmtId="49" fontId="8" fillId="8" borderId="35" xfId="0" applyNumberFormat="1" applyFont="1" applyFill="1" applyBorder="1" applyAlignment="1">
      <alignment vertical="center"/>
    </xf>
    <xf numFmtId="167" fontId="8" fillId="8" borderId="36" xfId="0" applyNumberFormat="1" applyFont="1" applyFill="1" applyBorder="1" applyAlignment="1">
      <alignment vertical="center"/>
    </xf>
    <xf numFmtId="9" fontId="8" fillId="8" borderId="37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2" fillId="9" borderId="18" xfId="0" applyFont="1" applyFill="1" applyBorder="1" applyAlignment="1">
      <alignment vertical="center"/>
    </xf>
    <xf numFmtId="49" fontId="10" fillId="9" borderId="19" xfId="0" applyNumberFormat="1" applyFont="1" applyFill="1" applyBorder="1" applyAlignment="1">
      <alignment vertical="center"/>
    </xf>
    <xf numFmtId="0" fontId="2" fillId="9" borderId="19" xfId="0" applyFont="1" applyFill="1" applyBorder="1" applyAlignment="1">
      <alignment vertical="center"/>
    </xf>
    <xf numFmtId="0" fontId="2" fillId="9" borderId="49" xfId="0" applyFont="1" applyFill="1" applyBorder="1" applyAlignment="1">
      <alignment vertical="center"/>
    </xf>
    <xf numFmtId="0" fontId="2" fillId="7" borderId="18" xfId="0" applyFont="1" applyFill="1" applyBorder="1" applyAlignment="1">
      <alignment vertical="center"/>
    </xf>
    <xf numFmtId="49" fontId="8" fillId="8" borderId="50" xfId="0" applyNumberFormat="1" applyFont="1" applyFill="1" applyBorder="1" applyAlignment="1">
      <alignment vertical="center"/>
    </xf>
    <xf numFmtId="164" fontId="8" fillId="8" borderId="51" xfId="2" applyFont="1" applyFill="1" applyBorder="1" applyAlignment="1">
      <alignment vertical="center"/>
    </xf>
    <xf numFmtId="164" fontId="8" fillId="8" borderId="52" xfId="2" applyFont="1" applyFill="1" applyBorder="1" applyAlignment="1">
      <alignment vertical="center"/>
    </xf>
    <xf numFmtId="0" fontId="8" fillId="7" borderId="19" xfId="0" applyFont="1" applyFill="1" applyBorder="1" applyAlignment="1">
      <alignment vertical="center"/>
    </xf>
    <xf numFmtId="166" fontId="8" fillId="2" borderId="19" xfId="0" applyNumberFormat="1" applyFont="1" applyFill="1" applyBorder="1" applyAlignment="1">
      <alignment vertical="center"/>
    </xf>
    <xf numFmtId="167" fontId="8" fillId="8" borderId="37" xfId="0" applyNumberFormat="1" applyFont="1" applyFill="1" applyBorder="1" applyAlignment="1">
      <alignment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445305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0"/>
  <sheetViews>
    <sheetView showGridLines="0" tabSelected="1" zoomScaleNormal="100" workbookViewId="0">
      <selection activeCell="E79" sqref="E79"/>
    </sheetView>
  </sheetViews>
  <sheetFormatPr baseColWidth="10" defaultColWidth="10.83203125" defaultRowHeight="11.25" customHeight="1" x14ac:dyDescent="0.2"/>
  <cols>
    <col min="1" max="1" width="4.5" style="1" customWidth="1"/>
    <col min="2" max="2" width="27.1640625" style="1" customWidth="1"/>
    <col min="3" max="4" width="25.5" style="1" customWidth="1"/>
    <col min="5" max="5" width="14.5" style="1" customWidth="1"/>
    <col min="6" max="6" width="18.1640625" style="1" customWidth="1"/>
    <col min="7" max="7" width="23.6640625" style="1" customWidth="1"/>
    <col min="8" max="255" width="10.83203125" style="1" customWidth="1"/>
  </cols>
  <sheetData>
    <row r="1" spans="1:7" ht="15" customHeight="1" x14ac:dyDescent="0.2">
      <c r="A1" s="2"/>
      <c r="B1" s="2"/>
      <c r="C1" s="2"/>
      <c r="D1" s="2"/>
      <c r="E1" s="2"/>
      <c r="F1" s="2"/>
      <c r="G1" s="2"/>
    </row>
    <row r="2" spans="1:7" ht="15" customHeight="1" x14ac:dyDescent="0.2">
      <c r="A2" s="2"/>
      <c r="B2" s="2"/>
      <c r="C2" s="2"/>
      <c r="D2" s="2"/>
      <c r="E2" s="2"/>
      <c r="F2" s="2"/>
      <c r="G2" s="2"/>
    </row>
    <row r="3" spans="1:7" ht="15" customHeight="1" x14ac:dyDescent="0.2">
      <c r="A3" s="2"/>
      <c r="B3" s="2"/>
      <c r="C3" s="2"/>
      <c r="D3" s="2"/>
      <c r="E3" s="2"/>
      <c r="F3" s="2"/>
      <c r="G3" s="2"/>
    </row>
    <row r="4" spans="1:7" ht="15" customHeight="1" x14ac:dyDescent="0.2">
      <c r="A4" s="2"/>
      <c r="B4" s="2"/>
      <c r="C4" s="2"/>
      <c r="D4" s="2"/>
      <c r="E4" s="2"/>
      <c r="F4" s="2"/>
      <c r="G4" s="2"/>
    </row>
    <row r="5" spans="1:7" ht="15" customHeight="1" x14ac:dyDescent="0.2">
      <c r="A5" s="2"/>
      <c r="B5" s="2"/>
      <c r="C5" s="2"/>
      <c r="D5" s="2"/>
      <c r="E5" s="2"/>
      <c r="F5" s="2"/>
      <c r="G5" s="2"/>
    </row>
    <row r="6" spans="1:7" ht="15" customHeight="1" x14ac:dyDescent="0.2">
      <c r="A6" s="2"/>
      <c r="B6" s="2"/>
      <c r="C6" s="2"/>
      <c r="D6" s="2"/>
      <c r="E6" s="2"/>
      <c r="F6" s="2"/>
      <c r="G6" s="2"/>
    </row>
    <row r="7" spans="1:7" ht="15" customHeight="1" x14ac:dyDescent="0.2">
      <c r="A7" s="2"/>
      <c r="B7" s="2"/>
      <c r="C7" s="2"/>
      <c r="D7" s="2"/>
      <c r="E7" s="2"/>
      <c r="F7" s="2"/>
      <c r="G7" s="2"/>
    </row>
    <row r="8" spans="1:7" ht="15" customHeight="1" x14ac:dyDescent="0.2">
      <c r="A8" s="2"/>
      <c r="B8" s="3"/>
      <c r="C8" s="10"/>
      <c r="D8" s="2"/>
      <c r="E8" s="4"/>
      <c r="F8" s="4"/>
      <c r="G8" s="10"/>
    </row>
    <row r="9" spans="1:7" ht="17.25" customHeight="1" x14ac:dyDescent="0.2">
      <c r="A9" s="5"/>
      <c r="B9" s="14" t="s">
        <v>0</v>
      </c>
      <c r="C9" s="15" t="s">
        <v>86</v>
      </c>
      <c r="D9" s="16"/>
      <c r="E9" s="17" t="s">
        <v>102</v>
      </c>
      <c r="F9" s="18"/>
      <c r="G9" s="19">
        <v>450</v>
      </c>
    </row>
    <row r="10" spans="1:7" ht="15" customHeight="1" x14ac:dyDescent="0.2">
      <c r="A10" s="5"/>
      <c r="B10" s="20" t="s">
        <v>1</v>
      </c>
      <c r="C10" s="21" t="s">
        <v>87</v>
      </c>
      <c r="D10" s="16"/>
      <c r="E10" s="22" t="s">
        <v>2</v>
      </c>
      <c r="F10" s="23"/>
      <c r="G10" s="24" t="s">
        <v>90</v>
      </c>
    </row>
    <row r="11" spans="1:7" ht="14.25" customHeight="1" x14ac:dyDescent="0.2">
      <c r="A11" s="5"/>
      <c r="B11" s="20" t="s">
        <v>3</v>
      </c>
      <c r="C11" s="15" t="s">
        <v>88</v>
      </c>
      <c r="D11" s="16"/>
      <c r="E11" s="22" t="s">
        <v>101</v>
      </c>
      <c r="F11" s="23"/>
      <c r="G11" s="25">
        <v>5500</v>
      </c>
    </row>
    <row r="12" spans="1:7" ht="15.75" customHeight="1" x14ac:dyDescent="0.2">
      <c r="A12" s="5"/>
      <c r="B12" s="20" t="s">
        <v>4</v>
      </c>
      <c r="C12" s="26" t="s">
        <v>59</v>
      </c>
      <c r="D12" s="16"/>
      <c r="E12" s="27" t="s">
        <v>5</v>
      </c>
      <c r="F12" s="28"/>
      <c r="G12" s="25">
        <f>(G11*G9)*1.19</f>
        <v>2945250</v>
      </c>
    </row>
    <row r="13" spans="1:7" ht="14.25" customHeight="1" x14ac:dyDescent="0.2">
      <c r="A13" s="5"/>
      <c r="B13" s="20" t="s">
        <v>6</v>
      </c>
      <c r="C13" s="26" t="s">
        <v>63</v>
      </c>
      <c r="D13" s="16"/>
      <c r="E13" s="22" t="s">
        <v>7</v>
      </c>
      <c r="F13" s="23"/>
      <c r="G13" s="29" t="s">
        <v>89</v>
      </c>
    </row>
    <row r="14" spans="1:7" ht="28.5" customHeight="1" x14ac:dyDescent="0.2">
      <c r="A14" s="5"/>
      <c r="B14" s="20" t="s">
        <v>8</v>
      </c>
      <c r="C14" s="15" t="s">
        <v>85</v>
      </c>
      <c r="D14" s="16"/>
      <c r="E14" s="22" t="s">
        <v>9</v>
      </c>
      <c r="F14" s="23"/>
      <c r="G14" s="30" t="s">
        <v>90</v>
      </c>
    </row>
    <row r="15" spans="1:7" ht="25.5" customHeight="1" x14ac:dyDescent="0.2">
      <c r="A15" s="5"/>
      <c r="B15" s="20" t="s">
        <v>10</v>
      </c>
      <c r="C15" s="31">
        <v>44742</v>
      </c>
      <c r="D15" s="16"/>
      <c r="E15" s="32" t="s">
        <v>11</v>
      </c>
      <c r="F15" s="33"/>
      <c r="G15" s="29" t="s">
        <v>100</v>
      </c>
    </row>
    <row r="16" spans="1:7" ht="12" customHeight="1" x14ac:dyDescent="0.2">
      <c r="A16" s="2"/>
      <c r="B16" s="34"/>
      <c r="C16" s="35"/>
      <c r="D16" s="36"/>
      <c r="E16" s="37"/>
      <c r="F16" s="37"/>
      <c r="G16" s="38"/>
    </row>
    <row r="17" spans="1:7" ht="12" customHeight="1" x14ac:dyDescent="0.2">
      <c r="A17" s="6"/>
      <c r="B17" s="39" t="s">
        <v>12</v>
      </c>
      <c r="C17" s="40"/>
      <c r="D17" s="40"/>
      <c r="E17" s="40"/>
      <c r="F17" s="40"/>
      <c r="G17" s="40"/>
    </row>
    <row r="18" spans="1:7" ht="12" customHeight="1" x14ac:dyDescent="0.2">
      <c r="A18" s="2"/>
      <c r="B18" s="41"/>
      <c r="C18" s="42"/>
      <c r="D18" s="42"/>
      <c r="E18" s="42"/>
      <c r="F18" s="43"/>
      <c r="G18" s="43"/>
    </row>
    <row r="19" spans="1:7" ht="12" customHeight="1" x14ac:dyDescent="0.2">
      <c r="A19" s="5"/>
      <c r="B19" s="44" t="s">
        <v>13</v>
      </c>
      <c r="C19" s="45"/>
      <c r="D19" s="46"/>
      <c r="E19" s="46"/>
      <c r="F19" s="46"/>
      <c r="G19" s="46"/>
    </row>
    <row r="20" spans="1:7" ht="24" customHeight="1" x14ac:dyDescent="0.2">
      <c r="A20" s="6"/>
      <c r="B20" s="47" t="s">
        <v>14</v>
      </c>
      <c r="C20" s="48" t="s">
        <v>15</v>
      </c>
      <c r="D20" s="47" t="s">
        <v>16</v>
      </c>
      <c r="E20" s="47" t="s">
        <v>17</v>
      </c>
      <c r="F20" s="47" t="s">
        <v>18</v>
      </c>
      <c r="G20" s="47" t="s">
        <v>19</v>
      </c>
    </row>
    <row r="21" spans="1:7" ht="12.75" customHeight="1" x14ac:dyDescent="0.2">
      <c r="A21" s="6"/>
      <c r="B21" s="49" t="s">
        <v>91</v>
      </c>
      <c r="C21" s="50" t="s">
        <v>20</v>
      </c>
      <c r="D21" s="51">
        <v>1</v>
      </c>
      <c r="E21" s="49" t="s">
        <v>71</v>
      </c>
      <c r="F21" s="52">
        <v>25000</v>
      </c>
      <c r="G21" s="53">
        <f t="shared" ref="G21:G25" si="0">F21*D21</f>
        <v>25000</v>
      </c>
    </row>
    <row r="22" spans="1:7" ht="12.75" customHeight="1" x14ac:dyDescent="0.2">
      <c r="A22" s="6"/>
      <c r="B22" s="49" t="s">
        <v>92</v>
      </c>
      <c r="C22" s="50" t="s">
        <v>20</v>
      </c>
      <c r="D22" s="51">
        <v>3</v>
      </c>
      <c r="E22" s="49" t="s">
        <v>72</v>
      </c>
      <c r="F22" s="52">
        <v>25000</v>
      </c>
      <c r="G22" s="53">
        <f t="shared" si="0"/>
        <v>75000</v>
      </c>
    </row>
    <row r="23" spans="1:7" ht="12.75" customHeight="1" x14ac:dyDescent="0.2">
      <c r="A23" s="6"/>
      <c r="B23" s="49" t="s">
        <v>93</v>
      </c>
      <c r="C23" s="50" t="s">
        <v>20</v>
      </c>
      <c r="D23" s="51">
        <v>1</v>
      </c>
      <c r="E23" s="49" t="s">
        <v>71</v>
      </c>
      <c r="F23" s="52">
        <v>25000</v>
      </c>
      <c r="G23" s="53">
        <f t="shared" si="0"/>
        <v>25000</v>
      </c>
    </row>
    <row r="24" spans="1:7" ht="12.75" customHeight="1" x14ac:dyDescent="0.2">
      <c r="A24" s="6"/>
      <c r="B24" s="49" t="s">
        <v>94</v>
      </c>
      <c r="C24" s="50" t="s">
        <v>20</v>
      </c>
      <c r="D24" s="51">
        <v>2</v>
      </c>
      <c r="E24" s="49" t="s">
        <v>96</v>
      </c>
      <c r="F24" s="52">
        <v>25000</v>
      </c>
      <c r="G24" s="53">
        <f t="shared" si="0"/>
        <v>50000</v>
      </c>
    </row>
    <row r="25" spans="1:7" ht="12.75" customHeight="1" x14ac:dyDescent="0.2">
      <c r="A25" s="6"/>
      <c r="B25" s="54" t="s">
        <v>95</v>
      </c>
      <c r="C25" s="50" t="s">
        <v>20</v>
      </c>
      <c r="D25" s="55">
        <v>16</v>
      </c>
      <c r="E25" s="49" t="s">
        <v>97</v>
      </c>
      <c r="F25" s="52">
        <v>25000</v>
      </c>
      <c r="G25" s="53">
        <f t="shared" si="0"/>
        <v>400000</v>
      </c>
    </row>
    <row r="26" spans="1:7" ht="12.75" customHeight="1" x14ac:dyDescent="0.2">
      <c r="A26" s="6"/>
      <c r="B26" s="56" t="s">
        <v>21</v>
      </c>
      <c r="C26" s="57"/>
      <c r="D26" s="58"/>
      <c r="E26" s="58"/>
      <c r="F26" s="59"/>
      <c r="G26" s="60">
        <f>SUM(G21:G25)</f>
        <v>575000</v>
      </c>
    </row>
    <row r="27" spans="1:7" ht="12" customHeight="1" x14ac:dyDescent="0.2">
      <c r="A27" s="2"/>
      <c r="B27" s="41"/>
      <c r="C27" s="43"/>
      <c r="D27" s="43"/>
      <c r="E27" s="43"/>
      <c r="F27" s="61"/>
      <c r="G27" s="61"/>
    </row>
    <row r="28" spans="1:7" ht="12" customHeight="1" x14ac:dyDescent="0.2">
      <c r="A28" s="5"/>
      <c r="B28" s="62" t="s">
        <v>22</v>
      </c>
      <c r="C28" s="63"/>
      <c r="D28" s="64"/>
      <c r="E28" s="64"/>
      <c r="F28" s="65"/>
      <c r="G28" s="65"/>
    </row>
    <row r="29" spans="1:7" ht="24" customHeight="1" x14ac:dyDescent="0.2">
      <c r="A29" s="5"/>
      <c r="B29" s="66" t="s">
        <v>14</v>
      </c>
      <c r="C29" s="67" t="s">
        <v>15</v>
      </c>
      <c r="D29" s="67" t="s">
        <v>16</v>
      </c>
      <c r="E29" s="66" t="s">
        <v>17</v>
      </c>
      <c r="F29" s="67" t="s">
        <v>18</v>
      </c>
      <c r="G29" s="66" t="s">
        <v>19</v>
      </c>
    </row>
    <row r="30" spans="1:7" ht="12" customHeight="1" x14ac:dyDescent="0.2">
      <c r="A30" s="8"/>
      <c r="B30" s="49" t="s">
        <v>98</v>
      </c>
      <c r="C30" s="68" t="s">
        <v>58</v>
      </c>
      <c r="D30" s="68">
        <v>0.2</v>
      </c>
      <c r="E30" s="49" t="s">
        <v>73</v>
      </c>
      <c r="F30" s="52">
        <v>60000</v>
      </c>
      <c r="G30" s="69">
        <f>F30*D30</f>
        <v>12000</v>
      </c>
    </row>
    <row r="31" spans="1:7" ht="11.25" customHeight="1" x14ac:dyDescent="0.2">
      <c r="A31" s="8"/>
      <c r="B31" s="49" t="s">
        <v>99</v>
      </c>
      <c r="C31" s="68" t="s">
        <v>58</v>
      </c>
      <c r="D31" s="68">
        <v>0.2</v>
      </c>
      <c r="E31" s="49" t="s">
        <v>73</v>
      </c>
      <c r="F31" s="52">
        <v>60000</v>
      </c>
      <c r="G31" s="69">
        <f>F31*D31</f>
        <v>12000</v>
      </c>
    </row>
    <row r="32" spans="1:7" ht="12" customHeight="1" x14ac:dyDescent="0.2">
      <c r="A32" s="5"/>
      <c r="B32" s="49" t="s">
        <v>60</v>
      </c>
      <c r="C32" s="68" t="s">
        <v>58</v>
      </c>
      <c r="D32" s="68">
        <v>0.1</v>
      </c>
      <c r="E32" s="49" t="s">
        <v>74</v>
      </c>
      <c r="F32" s="52">
        <v>50000</v>
      </c>
      <c r="G32" s="69">
        <f>F32*D32</f>
        <v>5000</v>
      </c>
    </row>
    <row r="33" spans="1:11" ht="12" customHeight="1" x14ac:dyDescent="0.2">
      <c r="A33" s="5"/>
      <c r="B33" s="70" t="s">
        <v>23</v>
      </c>
      <c r="C33" s="71"/>
      <c r="D33" s="71"/>
      <c r="E33" s="71"/>
      <c r="F33" s="72"/>
      <c r="G33" s="73">
        <f>SUM(G30:G32)</f>
        <v>29000</v>
      </c>
    </row>
    <row r="34" spans="1:11" ht="12" customHeight="1" x14ac:dyDescent="0.2">
      <c r="A34" s="2"/>
      <c r="B34" s="74"/>
      <c r="C34" s="75"/>
      <c r="D34" s="75"/>
      <c r="E34" s="75"/>
      <c r="F34" s="76"/>
      <c r="G34" s="76"/>
    </row>
    <row r="35" spans="1:11" ht="12" customHeight="1" x14ac:dyDescent="0.2">
      <c r="A35" s="5"/>
      <c r="B35" s="62" t="s">
        <v>24</v>
      </c>
      <c r="C35" s="63"/>
      <c r="D35" s="64"/>
      <c r="E35" s="64"/>
      <c r="F35" s="65"/>
      <c r="G35" s="65"/>
    </row>
    <row r="36" spans="1:11" ht="24" customHeight="1" x14ac:dyDescent="0.2">
      <c r="A36" s="5"/>
      <c r="B36" s="77" t="s">
        <v>14</v>
      </c>
      <c r="C36" s="77" t="s">
        <v>15</v>
      </c>
      <c r="D36" s="77" t="s">
        <v>16</v>
      </c>
      <c r="E36" s="77" t="s">
        <v>17</v>
      </c>
      <c r="F36" s="78" t="s">
        <v>18</v>
      </c>
      <c r="G36" s="77" t="s">
        <v>19</v>
      </c>
    </row>
    <row r="37" spans="1:11" ht="12.75" customHeight="1" x14ac:dyDescent="0.2">
      <c r="A37" s="6"/>
      <c r="B37" s="79" t="s">
        <v>27</v>
      </c>
      <c r="C37" s="80" t="s">
        <v>25</v>
      </c>
      <c r="D37" s="80">
        <v>0.4</v>
      </c>
      <c r="E37" s="81" t="s">
        <v>73</v>
      </c>
      <c r="F37" s="82">
        <v>160000</v>
      </c>
      <c r="G37" s="83">
        <f t="shared" ref="G37" si="1">((F37*D37)*0.19)+(F37*D37)</f>
        <v>76160</v>
      </c>
    </row>
    <row r="38" spans="1:11" ht="12.75" customHeight="1" x14ac:dyDescent="0.2">
      <c r="A38" s="5"/>
      <c r="B38" s="70" t="s">
        <v>28</v>
      </c>
      <c r="C38" s="71"/>
      <c r="D38" s="71"/>
      <c r="E38" s="71"/>
      <c r="F38" s="72"/>
      <c r="G38" s="73">
        <f>SUM(G37:G37)</f>
        <v>76160</v>
      </c>
    </row>
    <row r="39" spans="1:11" ht="12" customHeight="1" x14ac:dyDescent="0.2">
      <c r="A39" s="2"/>
      <c r="B39" s="74"/>
      <c r="C39" s="75"/>
      <c r="D39" s="75"/>
      <c r="E39" s="75"/>
      <c r="F39" s="76"/>
      <c r="G39" s="76"/>
    </row>
    <row r="40" spans="1:11" ht="12" customHeight="1" x14ac:dyDescent="0.2">
      <c r="A40" s="5"/>
      <c r="B40" s="62" t="s">
        <v>29</v>
      </c>
      <c r="C40" s="63"/>
      <c r="D40" s="64"/>
      <c r="E40" s="64"/>
      <c r="F40" s="65"/>
      <c r="G40" s="65"/>
    </row>
    <row r="41" spans="1:11" ht="24" customHeight="1" x14ac:dyDescent="0.2">
      <c r="A41" s="5"/>
      <c r="B41" s="78" t="s">
        <v>30</v>
      </c>
      <c r="C41" s="78" t="s">
        <v>31</v>
      </c>
      <c r="D41" s="78" t="s">
        <v>32</v>
      </c>
      <c r="E41" s="78" t="s">
        <v>17</v>
      </c>
      <c r="F41" s="78" t="s">
        <v>18</v>
      </c>
      <c r="G41" s="78" t="s">
        <v>19</v>
      </c>
      <c r="K41" s="9"/>
    </row>
    <row r="42" spans="1:11" ht="12.75" customHeight="1" x14ac:dyDescent="0.2">
      <c r="A42" s="6"/>
      <c r="B42" s="49" t="s">
        <v>64</v>
      </c>
      <c r="C42" s="68" t="s">
        <v>75</v>
      </c>
      <c r="D42" s="84">
        <v>20</v>
      </c>
      <c r="E42" s="49" t="s">
        <v>71</v>
      </c>
      <c r="F42" s="52">
        <v>10470</v>
      </c>
      <c r="G42" s="69">
        <f t="shared" ref="G42:G44" si="2">((F42*D42)*0.19)+(F42*D42)</f>
        <v>249186</v>
      </c>
      <c r="I42" s="13"/>
      <c r="J42" s="12"/>
      <c r="K42" s="12"/>
    </row>
    <row r="43" spans="1:11" ht="12.75" customHeight="1" x14ac:dyDescent="0.2">
      <c r="A43" s="6"/>
      <c r="B43" s="85" t="s">
        <v>65</v>
      </c>
      <c r="C43" s="85"/>
      <c r="D43" s="85"/>
      <c r="E43" s="85"/>
      <c r="F43" s="85"/>
      <c r="G43" s="69"/>
      <c r="I43" s="13"/>
      <c r="J43" s="12"/>
      <c r="K43" s="12"/>
    </row>
    <row r="44" spans="1:11" ht="12.75" customHeight="1" x14ac:dyDescent="0.2">
      <c r="A44" s="6"/>
      <c r="B44" s="49" t="s">
        <v>76</v>
      </c>
      <c r="C44" s="68" t="s">
        <v>69</v>
      </c>
      <c r="D44" s="84">
        <v>3</v>
      </c>
      <c r="E44" s="49" t="s">
        <v>73</v>
      </c>
      <c r="F44" s="52">
        <v>10939</v>
      </c>
      <c r="G44" s="69">
        <f t="shared" si="2"/>
        <v>39052.230000000003</v>
      </c>
      <c r="I44" s="13"/>
      <c r="J44" s="12"/>
      <c r="K44" s="12"/>
    </row>
    <row r="45" spans="1:11" ht="12.75" customHeight="1" x14ac:dyDescent="0.2">
      <c r="A45" s="6"/>
      <c r="B45" s="49" t="s">
        <v>77</v>
      </c>
      <c r="C45" s="68" t="s">
        <v>70</v>
      </c>
      <c r="D45" s="84">
        <v>50</v>
      </c>
      <c r="E45" s="49" t="s">
        <v>73</v>
      </c>
      <c r="F45" s="52">
        <v>2755</v>
      </c>
      <c r="G45" s="69">
        <f t="shared" ref="G45:G51" si="3">((F45*D45)*0.19)+(F45*D45)</f>
        <v>163922.5</v>
      </c>
      <c r="I45" s="13"/>
      <c r="J45" s="12"/>
      <c r="K45" s="12"/>
    </row>
    <row r="46" spans="1:11" ht="12.75" customHeight="1" x14ac:dyDescent="0.2">
      <c r="A46" s="6"/>
      <c r="B46" s="49" t="s">
        <v>66</v>
      </c>
      <c r="C46" s="68" t="s">
        <v>61</v>
      </c>
      <c r="D46" s="84">
        <v>2</v>
      </c>
      <c r="E46" s="49" t="s">
        <v>73</v>
      </c>
      <c r="F46" s="52">
        <v>4702</v>
      </c>
      <c r="G46" s="69">
        <f t="shared" si="3"/>
        <v>11190.76</v>
      </c>
      <c r="I46" s="13"/>
      <c r="J46" s="12"/>
      <c r="K46" s="12"/>
    </row>
    <row r="47" spans="1:11" ht="12.75" customHeight="1" x14ac:dyDescent="0.2">
      <c r="A47" s="6"/>
      <c r="B47" s="49" t="s">
        <v>67</v>
      </c>
      <c r="C47" s="68"/>
      <c r="D47" s="84"/>
      <c r="E47" s="49"/>
      <c r="F47" s="52"/>
      <c r="G47" s="69"/>
      <c r="I47" s="13"/>
      <c r="J47" s="12"/>
      <c r="K47" s="12"/>
    </row>
    <row r="48" spans="1:11" ht="12.75" customHeight="1" x14ac:dyDescent="0.2">
      <c r="A48" s="6"/>
      <c r="B48" s="49" t="s">
        <v>78</v>
      </c>
      <c r="C48" s="68" t="s">
        <v>79</v>
      </c>
      <c r="D48" s="84">
        <v>1</v>
      </c>
      <c r="E48" s="49" t="s">
        <v>74</v>
      </c>
      <c r="F48" s="52">
        <v>16939</v>
      </c>
      <c r="G48" s="69">
        <f t="shared" si="3"/>
        <v>20157.41</v>
      </c>
      <c r="I48" s="13"/>
      <c r="J48" s="12"/>
      <c r="K48" s="12"/>
    </row>
    <row r="49" spans="1:11" ht="12.75" customHeight="1" x14ac:dyDescent="0.2">
      <c r="A49" s="6"/>
      <c r="B49" s="49" t="s">
        <v>80</v>
      </c>
      <c r="C49" s="68" t="s">
        <v>81</v>
      </c>
      <c r="D49" s="84">
        <v>4</v>
      </c>
      <c r="E49" s="49" t="s">
        <v>74</v>
      </c>
      <c r="F49" s="52">
        <v>14989</v>
      </c>
      <c r="G49" s="69">
        <f t="shared" si="3"/>
        <v>71347.64</v>
      </c>
      <c r="I49" s="13"/>
      <c r="J49" s="12"/>
      <c r="K49" s="12"/>
    </row>
    <row r="50" spans="1:11" ht="12.75" customHeight="1" x14ac:dyDescent="0.2">
      <c r="A50" s="6"/>
      <c r="B50" s="49" t="s">
        <v>68</v>
      </c>
      <c r="C50" s="68" t="s">
        <v>82</v>
      </c>
      <c r="D50" s="84">
        <v>2</v>
      </c>
      <c r="E50" s="49" t="s">
        <v>71</v>
      </c>
      <c r="F50" s="52">
        <v>6062</v>
      </c>
      <c r="G50" s="69">
        <f t="shared" si="3"/>
        <v>14427.56</v>
      </c>
      <c r="I50" s="13"/>
      <c r="J50" s="12"/>
      <c r="K50" s="12"/>
    </row>
    <row r="51" spans="1:11" ht="12.75" customHeight="1" x14ac:dyDescent="0.2">
      <c r="A51" s="6"/>
      <c r="B51" s="49" t="s">
        <v>83</v>
      </c>
      <c r="C51" s="68" t="s">
        <v>61</v>
      </c>
      <c r="D51" s="84">
        <v>1</v>
      </c>
      <c r="E51" s="49" t="s">
        <v>73</v>
      </c>
      <c r="F51" s="52">
        <v>28800</v>
      </c>
      <c r="G51" s="69">
        <f t="shared" si="3"/>
        <v>34272</v>
      </c>
      <c r="I51" s="13"/>
      <c r="J51" s="12"/>
      <c r="K51" s="12"/>
    </row>
    <row r="52" spans="1:11" ht="12.75" customHeight="1" x14ac:dyDescent="0.2">
      <c r="A52" s="6"/>
      <c r="B52" s="49" t="s">
        <v>34</v>
      </c>
      <c r="C52" s="68"/>
      <c r="D52" s="84"/>
      <c r="E52" s="49"/>
      <c r="F52" s="52"/>
      <c r="G52" s="69"/>
      <c r="I52" s="13"/>
      <c r="J52" s="12"/>
      <c r="K52" s="12"/>
    </row>
    <row r="53" spans="1:11" ht="12.75" customHeight="1" x14ac:dyDescent="0.2">
      <c r="A53" s="6"/>
      <c r="B53" s="49" t="s">
        <v>84</v>
      </c>
      <c r="C53" s="68" t="s">
        <v>62</v>
      </c>
      <c r="D53" s="84">
        <v>350</v>
      </c>
      <c r="E53" s="49" t="s">
        <v>26</v>
      </c>
      <c r="F53" s="52">
        <v>166</v>
      </c>
      <c r="G53" s="69">
        <f>((F53*D53)*0.19)+(F53*D53)</f>
        <v>69139</v>
      </c>
      <c r="I53" s="13"/>
      <c r="J53" s="12"/>
      <c r="K53" s="12"/>
    </row>
    <row r="54" spans="1:11" ht="13.5" customHeight="1" x14ac:dyDescent="0.2">
      <c r="A54" s="5"/>
      <c r="B54" s="70" t="s">
        <v>33</v>
      </c>
      <c r="C54" s="71"/>
      <c r="D54" s="71"/>
      <c r="E54" s="71"/>
      <c r="F54" s="72"/>
      <c r="G54" s="73">
        <f>SUM(G42:G53)</f>
        <v>672695.1</v>
      </c>
    </row>
    <row r="55" spans="1:11" ht="12" customHeight="1" x14ac:dyDescent="0.2">
      <c r="A55" s="2"/>
      <c r="B55" s="74"/>
      <c r="C55" s="75"/>
      <c r="D55" s="75"/>
      <c r="E55" s="86"/>
      <c r="F55" s="76"/>
      <c r="G55" s="76"/>
    </row>
    <row r="56" spans="1:11" ht="12" customHeight="1" x14ac:dyDescent="0.2">
      <c r="A56" s="5"/>
      <c r="B56" s="62" t="s">
        <v>34</v>
      </c>
      <c r="C56" s="63"/>
      <c r="D56" s="64"/>
      <c r="E56" s="64"/>
      <c r="F56" s="65"/>
      <c r="G56" s="65"/>
    </row>
    <row r="57" spans="1:11" ht="24" customHeight="1" x14ac:dyDescent="0.2">
      <c r="A57" s="5"/>
      <c r="B57" s="77" t="s">
        <v>35</v>
      </c>
      <c r="C57" s="78" t="s">
        <v>31</v>
      </c>
      <c r="D57" s="78" t="s">
        <v>32</v>
      </c>
      <c r="E57" s="77" t="s">
        <v>17</v>
      </c>
      <c r="F57" s="78" t="s">
        <v>18</v>
      </c>
      <c r="G57" s="77" t="s">
        <v>19</v>
      </c>
    </row>
    <row r="58" spans="1:11" ht="12.75" customHeight="1" x14ac:dyDescent="0.2">
      <c r="A58" s="6"/>
      <c r="B58" s="87"/>
      <c r="C58" s="88"/>
      <c r="D58" s="89"/>
      <c r="E58" s="79"/>
      <c r="F58" s="90"/>
      <c r="G58" s="69"/>
      <c r="I58" s="11"/>
      <c r="J58" s="12"/>
      <c r="K58" s="12"/>
    </row>
    <row r="59" spans="1:11" ht="13.5" customHeight="1" x14ac:dyDescent="0.2">
      <c r="A59" s="5"/>
      <c r="B59" s="91" t="s">
        <v>36</v>
      </c>
      <c r="C59" s="92"/>
      <c r="D59" s="92"/>
      <c r="E59" s="92"/>
      <c r="F59" s="93"/>
      <c r="G59" s="94">
        <f>SUM(G58:G58)</f>
        <v>0</v>
      </c>
    </row>
    <row r="60" spans="1:11" ht="12" customHeight="1" x14ac:dyDescent="0.2">
      <c r="A60" s="2"/>
      <c r="B60" s="95"/>
      <c r="C60" s="95"/>
      <c r="D60" s="95"/>
      <c r="E60" s="95"/>
      <c r="F60" s="96"/>
      <c r="G60" s="96"/>
    </row>
    <row r="61" spans="1:11" ht="12" customHeight="1" x14ac:dyDescent="0.2">
      <c r="A61" s="8"/>
      <c r="B61" s="97" t="s">
        <v>37</v>
      </c>
      <c r="C61" s="98"/>
      <c r="D61" s="98"/>
      <c r="E61" s="98"/>
      <c r="F61" s="98"/>
      <c r="G61" s="99">
        <f>G26+G33+G38+G54+G59</f>
        <v>1352855.1</v>
      </c>
    </row>
    <row r="62" spans="1:11" ht="12" customHeight="1" x14ac:dyDescent="0.2">
      <c r="A62" s="8"/>
      <c r="B62" s="100" t="s">
        <v>38</v>
      </c>
      <c r="C62" s="101"/>
      <c r="D62" s="101"/>
      <c r="E62" s="101"/>
      <c r="F62" s="101"/>
      <c r="G62" s="102">
        <f>G61*0.05</f>
        <v>67642.755000000005</v>
      </c>
    </row>
    <row r="63" spans="1:11" ht="12" customHeight="1" x14ac:dyDescent="0.2">
      <c r="A63" s="8"/>
      <c r="B63" s="103" t="s">
        <v>39</v>
      </c>
      <c r="C63" s="104"/>
      <c r="D63" s="104"/>
      <c r="E63" s="104"/>
      <c r="F63" s="104"/>
      <c r="G63" s="105">
        <f>G62+G61</f>
        <v>1420497.855</v>
      </c>
    </row>
    <row r="64" spans="1:11" ht="12" customHeight="1" x14ac:dyDescent="0.2">
      <c r="A64" s="8"/>
      <c r="B64" s="100" t="s">
        <v>40</v>
      </c>
      <c r="C64" s="101"/>
      <c r="D64" s="101"/>
      <c r="E64" s="101"/>
      <c r="F64" s="101"/>
      <c r="G64" s="102">
        <f>G12</f>
        <v>2945250</v>
      </c>
    </row>
    <row r="65" spans="1:7" ht="12" customHeight="1" x14ac:dyDescent="0.2">
      <c r="A65" s="8"/>
      <c r="B65" s="106" t="s">
        <v>41</v>
      </c>
      <c r="C65" s="107"/>
      <c r="D65" s="107"/>
      <c r="E65" s="107"/>
      <c r="F65" s="107"/>
      <c r="G65" s="108">
        <f>G64-G63</f>
        <v>1524752.145</v>
      </c>
    </row>
    <row r="66" spans="1:7" ht="12" customHeight="1" x14ac:dyDescent="0.2">
      <c r="A66" s="8"/>
      <c r="B66" s="109" t="s">
        <v>106</v>
      </c>
      <c r="C66" s="110"/>
      <c r="D66" s="110"/>
      <c r="E66" s="110"/>
      <c r="F66" s="110"/>
      <c r="G66" s="111"/>
    </row>
    <row r="67" spans="1:7" ht="12.75" customHeight="1" thickBot="1" x14ac:dyDescent="0.25">
      <c r="A67" s="8"/>
      <c r="B67" s="112"/>
      <c r="C67" s="110"/>
      <c r="D67" s="110"/>
      <c r="E67" s="110"/>
      <c r="F67" s="110"/>
      <c r="G67" s="111"/>
    </row>
    <row r="68" spans="1:7" ht="12" customHeight="1" x14ac:dyDescent="0.2">
      <c r="A68" s="8"/>
      <c r="B68" s="113" t="s">
        <v>107</v>
      </c>
      <c r="C68" s="114"/>
      <c r="D68" s="114"/>
      <c r="E68" s="114"/>
      <c r="F68" s="115"/>
      <c r="G68" s="111"/>
    </row>
    <row r="69" spans="1:7" ht="12" customHeight="1" x14ac:dyDescent="0.2">
      <c r="A69" s="8"/>
      <c r="B69" s="116" t="s">
        <v>42</v>
      </c>
      <c r="C69" s="117"/>
      <c r="D69" s="117"/>
      <c r="E69" s="117"/>
      <c r="F69" s="118"/>
      <c r="G69" s="111"/>
    </row>
    <row r="70" spans="1:7" ht="12" customHeight="1" x14ac:dyDescent="0.2">
      <c r="A70" s="8"/>
      <c r="B70" s="116" t="s">
        <v>43</v>
      </c>
      <c r="C70" s="117"/>
      <c r="D70" s="117"/>
      <c r="E70" s="117"/>
      <c r="F70" s="118"/>
      <c r="G70" s="111"/>
    </row>
    <row r="71" spans="1:7" ht="12" customHeight="1" x14ac:dyDescent="0.2">
      <c r="A71" s="8"/>
      <c r="B71" s="116" t="s">
        <v>44</v>
      </c>
      <c r="C71" s="117"/>
      <c r="D71" s="117"/>
      <c r="E71" s="117"/>
      <c r="F71" s="118"/>
      <c r="G71" s="111"/>
    </row>
    <row r="72" spans="1:7" ht="12" customHeight="1" x14ac:dyDescent="0.2">
      <c r="A72" s="8"/>
      <c r="B72" s="116" t="s">
        <v>45</v>
      </c>
      <c r="C72" s="117"/>
      <c r="D72" s="117"/>
      <c r="E72" s="117"/>
      <c r="F72" s="118"/>
      <c r="G72" s="111"/>
    </row>
    <row r="73" spans="1:7" ht="12" customHeight="1" x14ac:dyDescent="0.2">
      <c r="A73" s="8"/>
      <c r="B73" s="116" t="s">
        <v>46</v>
      </c>
      <c r="C73" s="117"/>
      <c r="D73" s="117"/>
      <c r="E73" s="117"/>
      <c r="F73" s="118"/>
      <c r="G73" s="111"/>
    </row>
    <row r="74" spans="1:7" ht="18" customHeight="1" thickBot="1" x14ac:dyDescent="0.25">
      <c r="A74" s="8"/>
      <c r="B74" s="119" t="s">
        <v>47</v>
      </c>
      <c r="C74" s="120"/>
      <c r="D74" s="120"/>
      <c r="E74" s="120"/>
      <c r="F74" s="121"/>
      <c r="G74" s="111"/>
    </row>
    <row r="75" spans="1:7" ht="12.75" customHeight="1" x14ac:dyDescent="0.2">
      <c r="A75" s="8"/>
      <c r="B75" s="112"/>
      <c r="C75" s="117"/>
      <c r="D75" s="117"/>
      <c r="E75" s="117"/>
      <c r="F75" s="117"/>
      <c r="G75" s="111"/>
    </row>
    <row r="76" spans="1:7" ht="15" customHeight="1" thickBot="1" x14ac:dyDescent="0.25">
      <c r="A76" s="8"/>
      <c r="B76" s="122" t="s">
        <v>48</v>
      </c>
      <c r="C76" s="123"/>
      <c r="D76" s="124"/>
      <c r="E76" s="125"/>
      <c r="F76" s="125"/>
      <c r="G76" s="111"/>
    </row>
    <row r="77" spans="1:7" ht="12" customHeight="1" x14ac:dyDescent="0.2">
      <c r="A77" s="8"/>
      <c r="B77" s="126" t="s">
        <v>35</v>
      </c>
      <c r="C77" s="127" t="s">
        <v>49</v>
      </c>
      <c r="D77" s="128" t="s">
        <v>50</v>
      </c>
      <c r="E77" s="125"/>
      <c r="F77" s="125"/>
      <c r="G77" s="111"/>
    </row>
    <row r="78" spans="1:7" ht="12" customHeight="1" x14ac:dyDescent="0.2">
      <c r="A78" s="8"/>
      <c r="B78" s="129" t="s">
        <v>51</v>
      </c>
      <c r="C78" s="130">
        <f>+G26</f>
        <v>575000</v>
      </c>
      <c r="D78" s="131">
        <f>(C78/C84)</f>
        <v>0.40478765805668887</v>
      </c>
      <c r="E78" s="125"/>
      <c r="F78" s="125"/>
      <c r="G78" s="111"/>
    </row>
    <row r="79" spans="1:7" ht="12" customHeight="1" x14ac:dyDescent="0.2">
      <c r="A79" s="8"/>
      <c r="B79" s="129" t="s">
        <v>52</v>
      </c>
      <c r="C79" s="130">
        <f>+G33</f>
        <v>29000</v>
      </c>
      <c r="D79" s="131">
        <f>+C79/C84</f>
        <v>2.0415377536772136E-2</v>
      </c>
      <c r="E79" s="125"/>
      <c r="F79" s="125"/>
      <c r="G79" s="111"/>
    </row>
    <row r="80" spans="1:7" ht="12" customHeight="1" x14ac:dyDescent="0.2">
      <c r="A80" s="8"/>
      <c r="B80" s="129" t="s">
        <v>53</v>
      </c>
      <c r="C80" s="130">
        <f>+G38</f>
        <v>76160</v>
      </c>
      <c r="D80" s="131">
        <f>(C80/C84)</f>
        <v>5.3615005282778128E-2</v>
      </c>
      <c r="E80" s="125"/>
      <c r="F80" s="125"/>
      <c r="G80" s="111"/>
    </row>
    <row r="81" spans="1:7" ht="12" customHeight="1" x14ac:dyDescent="0.2">
      <c r="A81" s="8"/>
      <c r="B81" s="129" t="s">
        <v>30</v>
      </c>
      <c r="C81" s="130">
        <f>+G54</f>
        <v>672695.1</v>
      </c>
      <c r="D81" s="131">
        <f>(C81/C84)</f>
        <v>0.47356291150471325</v>
      </c>
      <c r="E81" s="125"/>
      <c r="F81" s="125"/>
      <c r="G81" s="111"/>
    </row>
    <row r="82" spans="1:7" ht="12" customHeight="1" x14ac:dyDescent="0.2">
      <c r="A82" s="8"/>
      <c r="B82" s="129" t="s">
        <v>54</v>
      </c>
      <c r="C82" s="132">
        <f>+G59</f>
        <v>0</v>
      </c>
      <c r="D82" s="131">
        <f>(C82/C84)</f>
        <v>0</v>
      </c>
      <c r="E82" s="133"/>
      <c r="F82" s="133"/>
      <c r="G82" s="111"/>
    </row>
    <row r="83" spans="1:7" ht="12" customHeight="1" x14ac:dyDescent="0.2">
      <c r="A83" s="8"/>
      <c r="B83" s="129" t="s">
        <v>55</v>
      </c>
      <c r="C83" s="132">
        <f>+G62</f>
        <v>67642.755000000005</v>
      </c>
      <c r="D83" s="131">
        <f>(C83/C84)</f>
        <v>4.7619047619047623E-2</v>
      </c>
      <c r="E83" s="133"/>
      <c r="F83" s="133"/>
      <c r="G83" s="111"/>
    </row>
    <row r="84" spans="1:7" ht="12.75" customHeight="1" thickBot="1" x14ac:dyDescent="0.25">
      <c r="A84" s="8"/>
      <c r="B84" s="134" t="s">
        <v>56</v>
      </c>
      <c r="C84" s="135">
        <f>SUM(C78:C83)</f>
        <v>1420497.855</v>
      </c>
      <c r="D84" s="136">
        <f>SUM(D78:D83)</f>
        <v>1</v>
      </c>
      <c r="E84" s="133"/>
      <c r="F84" s="133"/>
      <c r="G84" s="111"/>
    </row>
    <row r="85" spans="1:7" ht="12" customHeight="1" x14ac:dyDescent="0.2">
      <c r="A85" s="8"/>
      <c r="B85" s="112"/>
      <c r="C85" s="110"/>
      <c r="D85" s="110"/>
      <c r="E85" s="110"/>
      <c r="F85" s="110"/>
      <c r="G85" s="111"/>
    </row>
    <row r="86" spans="1:7" ht="12.75" customHeight="1" x14ac:dyDescent="0.2">
      <c r="A86" s="8"/>
      <c r="B86" s="137"/>
      <c r="C86" s="110"/>
      <c r="D86" s="110"/>
      <c r="E86" s="110"/>
      <c r="F86" s="110"/>
      <c r="G86" s="111"/>
    </row>
    <row r="87" spans="1:7" ht="12" customHeight="1" thickBot="1" x14ac:dyDescent="0.25">
      <c r="A87" s="7"/>
      <c r="B87" s="138"/>
      <c r="C87" s="139" t="s">
        <v>103</v>
      </c>
      <c r="D87" s="140"/>
      <c r="E87" s="141"/>
      <c r="F87" s="142"/>
      <c r="G87" s="111"/>
    </row>
    <row r="88" spans="1:7" ht="12" customHeight="1" x14ac:dyDescent="0.2">
      <c r="A88" s="8"/>
      <c r="B88" s="143" t="s">
        <v>104</v>
      </c>
      <c r="C88" s="144">
        <v>350</v>
      </c>
      <c r="D88" s="144">
        <v>400</v>
      </c>
      <c r="E88" s="145">
        <v>450</v>
      </c>
      <c r="F88" s="146"/>
      <c r="G88" s="147"/>
    </row>
    <row r="89" spans="1:7" ht="12.75" customHeight="1" thickBot="1" x14ac:dyDescent="0.25">
      <c r="A89" s="8"/>
      <c r="B89" s="134" t="s">
        <v>105</v>
      </c>
      <c r="C89" s="135">
        <f>+G63/C88</f>
        <v>4058.5652999999998</v>
      </c>
      <c r="D89" s="135">
        <f>+G63/D88</f>
        <v>3551.2446375</v>
      </c>
      <c r="E89" s="148">
        <f>+G63/E88</f>
        <v>3156.6619000000001</v>
      </c>
      <c r="F89" s="146"/>
      <c r="G89" s="147"/>
    </row>
    <row r="90" spans="1:7" ht="15.5" customHeight="1" x14ac:dyDescent="0.2">
      <c r="A90" s="8"/>
      <c r="B90" s="109" t="s">
        <v>57</v>
      </c>
      <c r="C90" s="117"/>
      <c r="D90" s="117"/>
      <c r="E90" s="117"/>
      <c r="F90" s="117"/>
      <c r="G90" s="117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Haba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Usuario de Microsoft Office</cp:lastModifiedBy>
  <dcterms:created xsi:type="dcterms:W3CDTF">2020-11-27T12:49:26Z</dcterms:created>
  <dcterms:modified xsi:type="dcterms:W3CDTF">2022-07-07T12:02:14Z</dcterms:modified>
</cp:coreProperties>
</file>