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2-b\Corrección_1\"/>
    </mc:Choice>
  </mc:AlternateContent>
  <bookViews>
    <workbookView xWindow="0" yWindow="0" windowWidth="23040" windowHeight="9190"/>
  </bookViews>
  <sheets>
    <sheet name="Ilusión Polaca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F55" i="1" l="1"/>
  <c r="C89" i="1" l="1"/>
  <c r="D89" i="1"/>
  <c r="G55" i="1" l="1"/>
  <c r="G46" i="1"/>
  <c r="G47" i="1"/>
  <c r="G48" i="1"/>
  <c r="G50" i="1"/>
  <c r="G44" i="1"/>
  <c r="G57" i="1" l="1"/>
  <c r="G22" i="1"/>
  <c r="G23" i="1"/>
  <c r="G24" i="1"/>
  <c r="G25" i="1"/>
  <c r="G26" i="1"/>
  <c r="G27" i="1"/>
  <c r="G38" i="1" l="1"/>
  <c r="G12" i="1" l="1"/>
  <c r="C83" i="1" l="1"/>
  <c r="G37" i="1"/>
  <c r="G39" i="1" s="1"/>
  <c r="G21" i="1"/>
  <c r="G28" i="1" s="1"/>
  <c r="G62" i="1"/>
  <c r="G59" i="1" l="1"/>
  <c r="C79" i="1"/>
  <c r="C82" i="1"/>
  <c r="C81" i="1"/>
  <c r="G60" i="1" l="1"/>
  <c r="G61" i="1" s="1"/>
  <c r="G63" i="1" l="1"/>
  <c r="C84" i="1"/>
  <c r="C85" i="1" s="1"/>
  <c r="D82" i="1" s="1"/>
  <c r="D90" i="1" l="1"/>
  <c r="C90" i="1"/>
  <c r="E90" i="1"/>
  <c r="D84" i="1"/>
  <c r="D81" i="1"/>
  <c r="D83" i="1"/>
  <c r="D79" i="1"/>
  <c r="D85" i="1" l="1"/>
</calcChain>
</file>

<file path=xl/sharedStrings.xml><?xml version="1.0" encoding="utf-8"?>
<sst xmlns="http://schemas.openxmlformats.org/spreadsheetml/2006/main" count="144" uniqueCount="103">
  <si>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</si>
  <si>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</si>
  <si>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</si>
  <si>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</si>
  <si>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</si>
  <si>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</si>
  <si>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</si>
  <si>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</si>
  <si>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</si>
  <si>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</si>
  <si>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</si>
  <si>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</si>
  <si>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</si>
  <si>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</si>
  <si>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</si>
  <si>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</si>
  <si>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</si>
  <si>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</si>
  <si>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</si>
  <si>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</si>
  <si>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</si>
  <si>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</si>
  <si>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</si>
  <si>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</si>
  <si>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</si>
  <si>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</si>
  <si>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</si>
  <si>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</si>
  <si>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</si>
  <si>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</si>
  <si>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</si>
  <si>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</si>
  <si>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</si>
  <si>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</si>
  <si>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</si>
  <si>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</si>
  <si>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</si>
  <si>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</si>
  <si>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</si>
  <si>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</si>
  <si>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</si>
  <si>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</si>
  <si>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</si>
  <si>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</si>
  <si>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</si>
  <si>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</si>
  <si>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</si>
  <si>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</si>
  <si>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</si>
  <si>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</si>
  <si>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</si>
  <si>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</si>
  <si>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</si>
  <si>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</si>
  <si>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</si>
  <si>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</si>
  <si>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</si>
  <si>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Desmalezado</t>
  </si>
  <si>
    <t>Septiembre-Marzo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</si>
  <si>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</si>
  <si>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</si>
  <si>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</si>
  <si>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</si>
  <si>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</si>
  <si>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Rastraje</t>
  </si>
  <si>
    <t>Riegos</t>
  </si>
  <si>
    <t>ILUSIÓN POLACA</t>
  </si>
  <si>
    <t>Million stars</t>
  </si>
  <si>
    <t>RENDIMIENTO ( Ramos/Há.)</t>
  </si>
  <si>
    <t>Flor de corte</t>
  </si>
  <si>
    <t>Estructuras productivas dañadas por sismos-Tormenta viento</t>
  </si>
  <si>
    <t>Nivelación de suelo y Abonado de fondo</t>
  </si>
  <si>
    <t>Transplante</t>
  </si>
  <si>
    <t>Aplicación de Agroproductos</t>
  </si>
  <si>
    <t>Cosecha</t>
  </si>
  <si>
    <t>FERTILIZANTE</t>
  </si>
  <si>
    <t>Saco 25 Kg</t>
  </si>
  <si>
    <t>Fosfato Diamónico</t>
  </si>
  <si>
    <t>Saco 50 Kg</t>
  </si>
  <si>
    <t>INSECTICIDA</t>
  </si>
  <si>
    <t>Dipel WG</t>
  </si>
  <si>
    <t>Cinta de riego (3810 mts)</t>
  </si>
  <si>
    <t xml:space="preserve">rollos </t>
  </si>
  <si>
    <t>Julio</t>
  </si>
  <si>
    <t>7. Metodo de plantación en lineas a un marco de 1 m x 0.5 m.</t>
  </si>
  <si>
    <t>PRECIO ESPERADO ($/Ramo)</t>
  </si>
  <si>
    <t>Plantulas</t>
  </si>
  <si>
    <t>MATERIAL VEGETAL</t>
  </si>
  <si>
    <t>Abril</t>
  </si>
  <si>
    <t>Mayo-Marzo</t>
  </si>
  <si>
    <t>Abril-Marzo</t>
  </si>
  <si>
    <t>Marzo</t>
  </si>
  <si>
    <t>Anual</t>
  </si>
  <si>
    <t>8. Productividad cocentrándose durante los meses Septiembre-Marzo.</t>
  </si>
  <si>
    <t>9. Periodo de transplante a inicio de cosecha de 6 meses.</t>
  </si>
  <si>
    <t>Guano no avícola</t>
  </si>
  <si>
    <t>Urea Granulada</t>
  </si>
  <si>
    <t>ESCENARIOS COSTO UNITARIO  ($/Ramo)</t>
  </si>
  <si>
    <t>Rendimiento (Ramoss/hà)</t>
  </si>
  <si>
    <t>Costo unitario ($/Ramo)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</si>
  <si>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</si>
  <si>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</si>
  <si>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0,5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</si>
</sst>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4" fillId="0" borderId="0" applyFont="0" applyFill="0" applyBorder="0" applyAlignment="0" applyProtection="0"/>
  </cellStyleXfs>
  <cellXfs count="14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1" fillId="2" borderId="18" xfId="0" applyNumberFormat="1" applyFont="1" applyFill="1" applyBorder="1" applyAlignment="1">
      <alignment wrapText="1"/>
    </xf>
    <xf numFmtId="49" fontId="5" fillId="2" borderId="5" xfId="0" applyNumberFormat="1" applyFont="1" applyFill="1" applyBorder="1" applyAlignment="1"/>
    <xf numFmtId="0" fontId="5" fillId="2" borderId="5" xfId="0" applyFont="1" applyFill="1" applyBorder="1" applyAlignment="1">
      <alignment horizontal="left" vertical="center" wrapText="1"/>
    </xf>
    <xf numFmtId="164" fontId="1" fillId="2" borderId="5" xfId="1" applyFont="1" applyFill="1" applyBorder="1" applyAlignment="1"/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3" fontId="1" fillId="0" borderId="5" xfId="0" applyNumberFormat="1" applyFont="1" applyFill="1" applyBorder="1" applyAlignment="1">
      <alignment horizontal="center"/>
    </xf>
    <xf numFmtId="0" fontId="8" fillId="0" borderId="39" xfId="0" applyFont="1" applyFill="1" applyBorder="1"/>
    <xf numFmtId="0" fontId="8" fillId="0" borderId="41" xfId="0" applyFont="1" applyFill="1" applyBorder="1"/>
    <xf numFmtId="49" fontId="7" fillId="2" borderId="18" xfId="0" applyNumberFormat="1" applyFont="1" applyFill="1" applyBorder="1" applyAlignment="1">
      <alignment vertical="center"/>
    </xf>
    <xf numFmtId="49" fontId="9" fillId="3" borderId="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9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9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9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9" fillId="3" borderId="13" xfId="0" applyNumberFormat="1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9" fillId="3" borderId="11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9" fillId="5" borderId="21" xfId="0" applyNumberFormat="1" applyFont="1" applyFill="1" applyBorder="1" applyAlignment="1">
      <alignment vertical="center"/>
    </xf>
    <xf numFmtId="0" fontId="9" fillId="5" borderId="22" xfId="0" applyFont="1" applyFill="1" applyBorder="1" applyAlignment="1">
      <alignment vertical="center"/>
    </xf>
    <xf numFmtId="166" fontId="9" fillId="5" borderId="23" xfId="0" applyNumberFormat="1" applyFont="1" applyFill="1" applyBorder="1" applyAlignment="1">
      <alignment vertical="center"/>
    </xf>
    <xf numFmtId="49" fontId="9" fillId="3" borderId="24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166" fontId="9" fillId="3" borderId="25" xfId="0" applyNumberFormat="1" applyFont="1" applyFill="1" applyBorder="1" applyAlignment="1">
      <alignment vertical="center"/>
    </xf>
    <xf numFmtId="49" fontId="9" fillId="5" borderId="24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166" fontId="9" fillId="5" borderId="25" xfId="0" applyNumberFormat="1" applyFont="1" applyFill="1" applyBorder="1" applyAlignment="1">
      <alignment vertical="center"/>
    </xf>
    <xf numFmtId="49" fontId="9" fillId="5" borderId="26" xfId="0" applyNumberFormat="1" applyFont="1" applyFill="1" applyBorder="1" applyAlignment="1">
      <alignment vertical="center"/>
    </xf>
    <xf numFmtId="0" fontId="9" fillId="5" borderId="27" xfId="0" applyFont="1" applyFill="1" applyBorder="1" applyAlignment="1">
      <alignment vertical="center"/>
    </xf>
    <xf numFmtId="166" fontId="9" fillId="6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166" fontId="9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1" fillId="2" borderId="18" xfId="0" applyFont="1" applyFill="1" applyBorder="1" applyAlignment="1"/>
    <xf numFmtId="0" fontId="1" fillId="2" borderId="40" xfId="0" applyFont="1" applyFill="1" applyBorder="1" applyAlignment="1"/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9" borderId="49" xfId="0" applyFont="1" applyFill="1" applyBorder="1" applyAlignment="1"/>
    <xf numFmtId="0" fontId="1" fillId="7" borderId="18" xfId="0" applyFont="1" applyFill="1" applyBorder="1" applyAlignment="1"/>
    <xf numFmtId="49" fontId="5" fillId="8" borderId="29" xfId="0" applyNumberFormat="1" applyFont="1" applyFill="1" applyBorder="1" applyAlignment="1">
      <alignment vertical="center"/>
    </xf>
    <xf numFmtId="49" fontId="5" fillId="8" borderId="19" xfId="0" applyNumberFormat="1" applyFont="1" applyFill="1" applyBorder="1" applyAlignment="1">
      <alignment vertical="center"/>
    </xf>
    <xf numFmtId="49" fontId="1" fillId="8" borderId="30" xfId="0" applyNumberFormat="1" applyFont="1" applyFill="1" applyBorder="1" applyAlignment="1"/>
    <xf numFmtId="49" fontId="5" fillId="2" borderId="31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0" fontId="5" fillId="2" borderId="5" xfId="0" applyNumberFormat="1" applyFont="1" applyFill="1" applyBorder="1" applyAlignment="1">
      <alignment vertical="center"/>
    </xf>
    <xf numFmtId="167" fontId="5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49" fontId="5" fillId="8" borderId="33" xfId="0" applyNumberFormat="1" applyFont="1" applyFill="1" applyBorder="1" applyAlignment="1">
      <alignment vertical="center"/>
    </xf>
    <xf numFmtId="167" fontId="5" fillId="8" borderId="34" xfId="0" applyNumberFormat="1" applyFont="1" applyFill="1" applyBorder="1" applyAlignment="1">
      <alignment vertical="center"/>
    </xf>
    <xf numFmtId="9" fontId="5" fillId="8" borderId="35" xfId="0" applyNumberFormat="1" applyFont="1" applyFill="1" applyBorder="1" applyAlignment="1">
      <alignment vertical="center"/>
    </xf>
    <xf numFmtId="0" fontId="9" fillId="9" borderId="36" xfId="0" applyFont="1" applyFill="1" applyBorder="1" applyAlignment="1">
      <alignment vertical="center"/>
    </xf>
    <xf numFmtId="49" fontId="3" fillId="9" borderId="37" xfId="0" applyNumberFormat="1" applyFont="1" applyFill="1" applyBorder="1" applyAlignment="1">
      <alignment vertical="center"/>
    </xf>
    <xf numFmtId="0" fontId="9" fillId="9" borderId="37" xfId="0" applyFont="1" applyFill="1" applyBorder="1" applyAlignment="1">
      <alignment vertical="center"/>
    </xf>
    <xf numFmtId="0" fontId="9" fillId="9" borderId="38" xfId="0" applyFont="1" applyFill="1" applyBorder="1" applyAlignment="1">
      <alignment vertical="center"/>
    </xf>
    <xf numFmtId="49" fontId="5" fillId="8" borderId="44" xfId="0" applyNumberFormat="1" applyFont="1" applyFill="1" applyBorder="1" applyAlignment="1">
      <alignment vertical="center"/>
    </xf>
    <xf numFmtId="3" fontId="5" fillId="8" borderId="45" xfId="0" applyNumberFormat="1" applyFont="1" applyFill="1" applyBorder="1" applyAlignment="1">
      <alignment vertical="center"/>
    </xf>
    <xf numFmtId="3" fontId="5" fillId="8" borderId="46" xfId="0" applyNumberFormat="1" applyFont="1" applyFill="1" applyBorder="1" applyAlignment="1">
      <alignment vertical="center"/>
    </xf>
    <xf numFmtId="0" fontId="5" fillId="7" borderId="18" xfId="0" applyFont="1" applyFill="1" applyBorder="1" applyAlignment="1">
      <alignment vertical="center"/>
    </xf>
    <xf numFmtId="166" fontId="5" fillId="2" borderId="18" xfId="0" applyNumberFormat="1" applyFont="1" applyFill="1" applyBorder="1" applyAlignment="1">
      <alignment vertical="center"/>
    </xf>
    <xf numFmtId="167" fontId="5" fillId="8" borderId="35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0" fillId="0" borderId="0" xfId="0" applyNumberFormat="1" applyFont="1" applyFill="1" applyAlignment="1"/>
    <xf numFmtId="49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165" fontId="1" fillId="0" borderId="5" xfId="0" applyNumberFormat="1" applyFont="1" applyFill="1" applyBorder="1" applyAlignment="1"/>
    <xf numFmtId="0" fontId="0" fillId="0" borderId="0" xfId="0" applyFont="1" applyFill="1" applyAlignment="1"/>
    <xf numFmtId="49" fontId="3" fillId="9" borderId="47" xfId="0" applyNumberFormat="1" applyFont="1" applyFill="1" applyBorder="1" applyAlignment="1">
      <alignment vertical="center"/>
    </xf>
    <xf numFmtId="0" fontId="5" fillId="9" borderId="48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10" fillId="3" borderId="5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ernandez/Desktop/AUGUSTO%20ALIRO%20FERNANDEZ%20MATURANA/CREDITOS/2022/Cotizaciones%202021-2022/Actualizaci&#243;n%202022/Precios/MATERIALES%20E%20INSUM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17">
          <cell r="P117">
            <v>365000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92"/>
  <sheetViews>
    <sheetView showGridLines="0" tabSelected="1" workbookViewId="0">
      <selection activeCell="G12" sqref="G12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6.8164062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2.453125" style="1" customWidth="1"/>
    <col min="8" max="246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38" t="s">
        <v>0</v>
      </c>
      <c r="C9" s="15" t="s">
        <v>66</v>
      </c>
      <c r="D9" s="39"/>
      <c r="E9" s="134" t="s">
        <v>68</v>
      </c>
      <c r="F9" s="135"/>
      <c r="G9" s="16">
        <v>6000</v>
      </c>
    </row>
    <row r="10" spans="2:7" ht="38.25" customHeight="1" x14ac:dyDescent="0.35">
      <c r="B10" s="17" t="s">
        <v>1</v>
      </c>
      <c r="C10" s="18" t="s">
        <v>67</v>
      </c>
      <c r="D10" s="39"/>
      <c r="E10" s="132" t="s">
        <v>2</v>
      </c>
      <c r="F10" s="133"/>
      <c r="G10" s="19" t="s">
        <v>58</v>
      </c>
    </row>
    <row r="11" spans="2:7" ht="18" customHeight="1" x14ac:dyDescent="0.35">
      <c r="B11" s="17" t="s">
        <v>3</v>
      </c>
      <c r="C11" s="15" t="s">
        <v>4</v>
      </c>
      <c r="D11" s="39"/>
      <c r="E11" s="130" t="s">
        <v>85</v>
      </c>
      <c r="F11" s="131"/>
      <c r="G11" s="20">
        <v>1800</v>
      </c>
    </row>
    <row r="12" spans="2:7" ht="11.25" customHeight="1" x14ac:dyDescent="0.35">
      <c r="B12" s="17" t="s">
        <v>5</v>
      </c>
      <c r="C12" s="15" t="s">
        <v>55</v>
      </c>
      <c r="D12" s="39"/>
      <c r="E12" s="21" t="s">
        <v>6</v>
      </c>
      <c r="F12" s="22"/>
      <c r="G12" s="23">
        <f>+G11*G9</f>
        <v>10800000</v>
      </c>
    </row>
    <row r="13" spans="2:7" ht="11.25" customHeight="1" x14ac:dyDescent="0.35">
      <c r="B13" s="17" t="s">
        <v>7</v>
      </c>
      <c r="C13" s="15" t="s">
        <v>56</v>
      </c>
      <c r="D13" s="39"/>
      <c r="E13" s="130" t="s">
        <v>8</v>
      </c>
      <c r="F13" s="131"/>
      <c r="G13" s="15" t="s">
        <v>69</v>
      </c>
    </row>
    <row r="14" spans="2:7" ht="13.5" customHeight="1" x14ac:dyDescent="0.35">
      <c r="B14" s="17" t="s">
        <v>9</v>
      </c>
      <c r="C14" s="15" t="s">
        <v>54</v>
      </c>
      <c r="D14" s="39"/>
      <c r="E14" s="130" t="s">
        <v>10</v>
      </c>
      <c r="F14" s="131"/>
      <c r="G14" s="15" t="s">
        <v>58</v>
      </c>
    </row>
    <row r="15" spans="2:7" ht="42" x14ac:dyDescent="0.35">
      <c r="B15" s="17" t="s">
        <v>11</v>
      </c>
      <c r="C15" s="24">
        <v>44748</v>
      </c>
      <c r="D15" s="40"/>
      <c r="E15" s="136" t="s">
        <v>12</v>
      </c>
      <c r="F15" s="137"/>
      <c r="G15" s="18" t="s">
        <v>70</v>
      </c>
    </row>
    <row r="16" spans="2:7" ht="12" customHeight="1" x14ac:dyDescent="0.35">
      <c r="B16" s="41"/>
      <c r="C16" s="42"/>
      <c r="D16" s="43"/>
      <c r="E16" s="44"/>
      <c r="F16" s="44"/>
      <c r="G16" s="45"/>
    </row>
    <row r="17" spans="2:7" ht="12" customHeight="1" x14ac:dyDescent="0.35">
      <c r="B17" s="138" t="s">
        <v>13</v>
      </c>
      <c r="C17" s="139"/>
      <c r="D17" s="139"/>
      <c r="E17" s="139"/>
      <c r="F17" s="139"/>
      <c r="G17" s="139"/>
    </row>
    <row r="18" spans="2:7" ht="12" customHeight="1" x14ac:dyDescent="0.35">
      <c r="B18" s="46"/>
      <c r="C18" s="47"/>
      <c r="D18" s="47"/>
      <c r="E18" s="47"/>
      <c r="F18" s="48"/>
      <c r="G18" s="48"/>
    </row>
    <row r="19" spans="2:7" ht="12" customHeight="1" x14ac:dyDescent="0.35">
      <c r="B19" s="49" t="s">
        <v>14</v>
      </c>
      <c r="C19" s="50"/>
      <c r="D19" s="51"/>
      <c r="E19" s="51"/>
      <c r="F19" s="51"/>
      <c r="G19" s="51"/>
    </row>
    <row r="20" spans="2:7" ht="24" customHeight="1" x14ac:dyDescent="0.35">
      <c r="B20" s="52" t="s">
        <v>15</v>
      </c>
      <c r="C20" s="52" t="s">
        <v>16</v>
      </c>
      <c r="D20" s="52" t="s">
        <v>17</v>
      </c>
      <c r="E20" s="52" t="s">
        <v>18</v>
      </c>
      <c r="F20" s="52" t="s">
        <v>19</v>
      </c>
      <c r="G20" s="52" t="s">
        <v>20</v>
      </c>
    </row>
    <row r="21" spans="2:7" ht="12.75" customHeight="1" x14ac:dyDescent="0.35">
      <c r="B21" s="25" t="s">
        <v>21</v>
      </c>
      <c r="C21" s="26" t="s">
        <v>22</v>
      </c>
      <c r="D21" s="27">
        <v>0.5</v>
      </c>
      <c r="E21" s="26" t="s">
        <v>91</v>
      </c>
      <c r="F21" s="23">
        <v>15000</v>
      </c>
      <c r="G21" s="23">
        <f>(D21*F21)</f>
        <v>7500</v>
      </c>
    </row>
    <row r="22" spans="2:7" ht="15.65" customHeight="1" x14ac:dyDescent="0.35">
      <c r="B22" s="25" t="s">
        <v>65</v>
      </c>
      <c r="C22" s="26" t="s">
        <v>22</v>
      </c>
      <c r="D22" s="27">
        <v>23</v>
      </c>
      <c r="E22" s="26" t="s">
        <v>92</v>
      </c>
      <c r="F22" s="23">
        <v>15000</v>
      </c>
      <c r="G22" s="23">
        <f t="shared" ref="G22:G27" si="0">(D22*F22)</f>
        <v>345000</v>
      </c>
    </row>
    <row r="23" spans="2:7" ht="26.15" customHeight="1" x14ac:dyDescent="0.35">
      <c r="B23" s="25" t="s">
        <v>71</v>
      </c>
      <c r="C23" s="26" t="s">
        <v>22</v>
      </c>
      <c r="D23" s="27">
        <v>4</v>
      </c>
      <c r="E23" s="26" t="s">
        <v>91</v>
      </c>
      <c r="F23" s="23">
        <v>15000</v>
      </c>
      <c r="G23" s="23">
        <f t="shared" si="0"/>
        <v>60000</v>
      </c>
    </row>
    <row r="24" spans="2:7" ht="14.5" customHeight="1" x14ac:dyDescent="0.35">
      <c r="B24" s="25" t="s">
        <v>72</v>
      </c>
      <c r="C24" s="26" t="s">
        <v>22</v>
      </c>
      <c r="D24" s="27">
        <v>5</v>
      </c>
      <c r="E24" s="26" t="s">
        <v>88</v>
      </c>
      <c r="F24" s="23">
        <v>15000</v>
      </c>
      <c r="G24" s="23">
        <f t="shared" si="0"/>
        <v>75000</v>
      </c>
    </row>
    <row r="25" spans="2:7" ht="14.5" customHeight="1" x14ac:dyDescent="0.35">
      <c r="B25" s="25" t="s">
        <v>57</v>
      </c>
      <c r="C25" s="26" t="s">
        <v>22</v>
      </c>
      <c r="D25" s="27">
        <v>9</v>
      </c>
      <c r="E25" s="26" t="s">
        <v>90</v>
      </c>
      <c r="F25" s="23">
        <v>15000</v>
      </c>
      <c r="G25" s="23">
        <f t="shared" si="0"/>
        <v>135000</v>
      </c>
    </row>
    <row r="26" spans="2:7" ht="14.5" customHeight="1" x14ac:dyDescent="0.35">
      <c r="B26" s="25" t="s">
        <v>73</v>
      </c>
      <c r="C26" s="26" t="s">
        <v>22</v>
      </c>
      <c r="D26" s="27">
        <v>9</v>
      </c>
      <c r="E26" s="26" t="s">
        <v>90</v>
      </c>
      <c r="F26" s="23">
        <v>15000</v>
      </c>
      <c r="G26" s="23">
        <f t="shared" si="0"/>
        <v>135000</v>
      </c>
    </row>
    <row r="27" spans="2:7" ht="12.75" customHeight="1" x14ac:dyDescent="0.35">
      <c r="B27" s="25" t="s">
        <v>74</v>
      </c>
      <c r="C27" s="26" t="s">
        <v>22</v>
      </c>
      <c r="D27" s="27">
        <v>40</v>
      </c>
      <c r="E27" s="26" t="s">
        <v>58</v>
      </c>
      <c r="F27" s="23">
        <v>15000</v>
      </c>
      <c r="G27" s="23">
        <f t="shared" si="0"/>
        <v>600000</v>
      </c>
    </row>
    <row r="28" spans="2:7" ht="12.75" customHeight="1" x14ac:dyDescent="0.35">
      <c r="B28" s="5" t="s">
        <v>23</v>
      </c>
      <c r="C28" s="6"/>
      <c r="D28" s="6"/>
      <c r="E28" s="6"/>
      <c r="F28" s="7"/>
      <c r="G28" s="8">
        <f>SUM(G21:G27)</f>
        <v>1357500</v>
      </c>
    </row>
    <row r="29" spans="2:7" ht="12" customHeight="1" x14ac:dyDescent="0.35">
      <c r="B29" s="46"/>
      <c r="C29" s="48"/>
      <c r="D29" s="48"/>
      <c r="E29" s="48"/>
      <c r="F29" s="53"/>
      <c r="G29" s="53"/>
    </row>
    <row r="30" spans="2:7" ht="12" customHeight="1" x14ac:dyDescent="0.35">
      <c r="B30" s="54" t="s">
        <v>24</v>
      </c>
      <c r="C30" s="55"/>
      <c r="D30" s="56"/>
      <c r="E30" s="56"/>
      <c r="F30" s="57"/>
      <c r="G30" s="57"/>
    </row>
    <row r="31" spans="2:7" ht="24" customHeight="1" x14ac:dyDescent="0.35">
      <c r="B31" s="58" t="s">
        <v>15</v>
      </c>
      <c r="C31" s="59" t="s">
        <v>16</v>
      </c>
      <c r="D31" s="59" t="s">
        <v>17</v>
      </c>
      <c r="E31" s="58" t="s">
        <v>18</v>
      </c>
      <c r="F31" s="59" t="s">
        <v>19</v>
      </c>
      <c r="G31" s="58" t="s">
        <v>20</v>
      </c>
    </row>
    <row r="32" spans="2:7" ht="12" customHeight="1" x14ac:dyDescent="0.35">
      <c r="B32" s="60"/>
      <c r="C32" s="61"/>
      <c r="D32" s="61"/>
      <c r="E32" s="61"/>
      <c r="F32" s="60"/>
      <c r="G32" s="60"/>
    </row>
    <row r="33" spans="2:7" ht="12" customHeight="1" x14ac:dyDescent="0.35">
      <c r="B33" s="9" t="s">
        <v>25</v>
      </c>
      <c r="C33" s="10"/>
      <c r="D33" s="10"/>
      <c r="E33" s="10"/>
      <c r="F33" s="11"/>
      <c r="G33" s="11"/>
    </row>
    <row r="34" spans="2:7" ht="12" customHeight="1" x14ac:dyDescent="0.35">
      <c r="B34" s="62"/>
      <c r="C34" s="63"/>
      <c r="D34" s="63"/>
      <c r="E34" s="63"/>
      <c r="F34" s="64"/>
      <c r="G34" s="64"/>
    </row>
    <row r="35" spans="2:7" ht="12" customHeight="1" x14ac:dyDescent="0.35">
      <c r="B35" s="54" t="s">
        <v>26</v>
      </c>
      <c r="C35" s="55"/>
      <c r="D35" s="56"/>
      <c r="E35" s="56"/>
      <c r="F35" s="57"/>
      <c r="G35" s="57"/>
    </row>
    <row r="36" spans="2:7" ht="24" customHeight="1" x14ac:dyDescent="0.35">
      <c r="B36" s="65" t="s">
        <v>15</v>
      </c>
      <c r="C36" s="65" t="s">
        <v>16</v>
      </c>
      <c r="D36" s="65" t="s">
        <v>17</v>
      </c>
      <c r="E36" s="65" t="s">
        <v>18</v>
      </c>
      <c r="F36" s="66" t="s">
        <v>19</v>
      </c>
      <c r="G36" s="65" t="s">
        <v>20</v>
      </c>
    </row>
    <row r="37" spans="2:7" ht="12.75" customHeight="1" x14ac:dyDescent="0.35">
      <c r="B37" s="25" t="s">
        <v>28</v>
      </c>
      <c r="C37" s="26" t="s">
        <v>27</v>
      </c>
      <c r="D37" s="27">
        <v>0.5</v>
      </c>
      <c r="E37" s="26" t="s">
        <v>91</v>
      </c>
      <c r="F37" s="23">
        <v>240000</v>
      </c>
      <c r="G37" s="23">
        <f t="shared" ref="G37" si="1">(D37*F37)</f>
        <v>120000</v>
      </c>
    </row>
    <row r="38" spans="2:7" ht="12.75" customHeight="1" x14ac:dyDescent="0.35">
      <c r="B38" s="28" t="s">
        <v>64</v>
      </c>
      <c r="C38" s="26" t="s">
        <v>27</v>
      </c>
      <c r="D38" s="27">
        <v>0.5</v>
      </c>
      <c r="E38" s="26" t="s">
        <v>91</v>
      </c>
      <c r="F38" s="23">
        <v>240000</v>
      </c>
      <c r="G38" s="23">
        <f t="shared" ref="G38" si="2">(D38*F38)</f>
        <v>120000</v>
      </c>
    </row>
    <row r="39" spans="2:7" ht="12.75" customHeight="1" x14ac:dyDescent="0.35">
      <c r="B39" s="9" t="s">
        <v>29</v>
      </c>
      <c r="C39" s="10"/>
      <c r="D39" s="10"/>
      <c r="E39" s="10"/>
      <c r="F39" s="11"/>
      <c r="G39" s="12">
        <f>SUM(G37:G38)</f>
        <v>240000</v>
      </c>
    </row>
    <row r="40" spans="2:7" ht="12" customHeight="1" x14ac:dyDescent="0.35">
      <c r="B40" s="62"/>
      <c r="C40" s="63"/>
      <c r="D40" s="63"/>
      <c r="E40" s="63"/>
      <c r="F40" s="64"/>
      <c r="G40" s="64"/>
    </row>
    <row r="41" spans="2:7" ht="12" customHeight="1" x14ac:dyDescent="0.35">
      <c r="B41" s="54" t="s">
        <v>30</v>
      </c>
      <c r="C41" s="55"/>
      <c r="D41" s="56"/>
      <c r="E41" s="56"/>
      <c r="F41" s="57"/>
      <c r="G41" s="57"/>
    </row>
    <row r="42" spans="2:7" ht="24" customHeight="1" x14ac:dyDescent="0.35">
      <c r="B42" s="66" t="s">
        <v>31</v>
      </c>
      <c r="C42" s="66" t="s">
        <v>32</v>
      </c>
      <c r="D42" s="66" t="s">
        <v>33</v>
      </c>
      <c r="E42" s="66" t="s">
        <v>18</v>
      </c>
      <c r="F42" s="66" t="s">
        <v>19</v>
      </c>
      <c r="G42" s="66" t="s">
        <v>20</v>
      </c>
    </row>
    <row r="43" spans="2:7" ht="26.15" customHeight="1" x14ac:dyDescent="0.35">
      <c r="B43" s="29" t="s">
        <v>87</v>
      </c>
      <c r="C43" s="30"/>
      <c r="D43" s="30"/>
      <c r="E43" s="30"/>
      <c r="F43" s="30"/>
      <c r="G43" s="30"/>
    </row>
    <row r="44" spans="2:7" ht="26.15" customHeight="1" x14ac:dyDescent="0.35">
      <c r="B44" s="21" t="s">
        <v>86</v>
      </c>
      <c r="C44" s="14" t="s">
        <v>16</v>
      </c>
      <c r="D44" s="31">
        <v>16667</v>
      </c>
      <c r="E44" s="14" t="s">
        <v>88</v>
      </c>
      <c r="F44" s="13">
        <v>110</v>
      </c>
      <c r="G44" s="13">
        <f>+D44*F44</f>
        <v>1833370</v>
      </c>
    </row>
    <row r="45" spans="2:7" ht="12.75" customHeight="1" x14ac:dyDescent="0.35">
      <c r="B45" s="29" t="s">
        <v>75</v>
      </c>
      <c r="C45" s="32"/>
      <c r="D45" s="33"/>
      <c r="E45" s="32"/>
      <c r="F45" s="13"/>
      <c r="G45" s="13"/>
    </row>
    <row r="46" spans="2:7" ht="12.75" customHeight="1" x14ac:dyDescent="0.35">
      <c r="B46" s="21" t="s">
        <v>96</v>
      </c>
      <c r="C46" s="14" t="s">
        <v>76</v>
      </c>
      <c r="D46" s="22">
        <v>2</v>
      </c>
      <c r="E46" s="14" t="s">
        <v>89</v>
      </c>
      <c r="F46" s="13">
        <v>49000</v>
      </c>
      <c r="G46" s="13">
        <f t="shared" ref="G46:G50" si="3">+D46*F46</f>
        <v>98000</v>
      </c>
    </row>
    <row r="47" spans="2:7" ht="12.75" customHeight="1" x14ac:dyDescent="0.35">
      <c r="B47" s="21" t="s">
        <v>77</v>
      </c>
      <c r="C47" s="32" t="s">
        <v>76</v>
      </c>
      <c r="D47" s="33">
        <v>2</v>
      </c>
      <c r="E47" s="14" t="s">
        <v>89</v>
      </c>
      <c r="F47" s="13">
        <v>40710</v>
      </c>
      <c r="G47" s="13">
        <f t="shared" si="3"/>
        <v>81420</v>
      </c>
    </row>
    <row r="48" spans="2:7" ht="12.75" customHeight="1" x14ac:dyDescent="0.35">
      <c r="B48" s="21" t="s">
        <v>95</v>
      </c>
      <c r="C48" s="32" t="s">
        <v>78</v>
      </c>
      <c r="D48" s="33">
        <v>720</v>
      </c>
      <c r="E48" s="14" t="s">
        <v>89</v>
      </c>
      <c r="F48" s="13">
        <v>3500</v>
      </c>
      <c r="G48" s="13">
        <f t="shared" si="3"/>
        <v>2520000</v>
      </c>
    </row>
    <row r="49" spans="1:246" ht="12.75" customHeight="1" x14ac:dyDescent="0.35">
      <c r="B49" s="29" t="s">
        <v>79</v>
      </c>
      <c r="C49" s="32"/>
      <c r="D49" s="33"/>
      <c r="E49" s="32"/>
      <c r="F49" s="13"/>
      <c r="G49" s="13"/>
    </row>
    <row r="50" spans="1:246" ht="12.75" customHeight="1" x14ac:dyDescent="0.35">
      <c r="B50" s="21" t="s">
        <v>80</v>
      </c>
      <c r="C50" s="14" t="s">
        <v>102</v>
      </c>
      <c r="D50" s="22">
        <v>5</v>
      </c>
      <c r="E50" s="14" t="s">
        <v>90</v>
      </c>
      <c r="F50" s="13">
        <v>21500</v>
      </c>
      <c r="G50" s="13">
        <f t="shared" si="3"/>
        <v>107500</v>
      </c>
    </row>
    <row r="51" spans="1:246" ht="13.5" customHeight="1" x14ac:dyDescent="0.35">
      <c r="B51" s="9" t="s">
        <v>34</v>
      </c>
      <c r="C51" s="10"/>
      <c r="D51" s="10"/>
      <c r="E51" s="10"/>
      <c r="F51" s="11"/>
      <c r="G51" s="12">
        <f>SUM(G43:G50)</f>
        <v>4640290</v>
      </c>
    </row>
    <row r="52" spans="1:246" ht="12" customHeight="1" x14ac:dyDescent="0.35">
      <c r="B52" s="62"/>
      <c r="C52" s="63"/>
      <c r="D52" s="63"/>
      <c r="E52" s="67"/>
      <c r="F52" s="64"/>
      <c r="G52" s="64"/>
    </row>
    <row r="53" spans="1:246" ht="12" customHeight="1" x14ac:dyDescent="0.35">
      <c r="B53" s="54" t="s">
        <v>35</v>
      </c>
      <c r="C53" s="55"/>
      <c r="D53" s="56"/>
      <c r="E53" s="56"/>
      <c r="F53" s="57"/>
      <c r="G53" s="57"/>
    </row>
    <row r="54" spans="1:246" ht="24" customHeight="1" x14ac:dyDescent="0.35">
      <c r="B54" s="65" t="s">
        <v>36</v>
      </c>
      <c r="C54" s="66" t="s">
        <v>32</v>
      </c>
      <c r="D54" s="66" t="s">
        <v>33</v>
      </c>
      <c r="E54" s="65" t="s">
        <v>18</v>
      </c>
      <c r="F54" s="66" t="s">
        <v>19</v>
      </c>
      <c r="G54" s="65" t="s">
        <v>20</v>
      </c>
    </row>
    <row r="55" spans="1:246" ht="12.75" customHeight="1" x14ac:dyDescent="0.35">
      <c r="B55" s="20" t="s">
        <v>81</v>
      </c>
      <c r="C55" s="34" t="s">
        <v>82</v>
      </c>
      <c r="D55" s="20">
        <v>2</v>
      </c>
      <c r="E55" s="34" t="s">
        <v>83</v>
      </c>
      <c r="F55" s="20">
        <f>+[1]Hoja1!$P$117</f>
        <v>365000</v>
      </c>
      <c r="G55" s="20">
        <f>+D55*F55</f>
        <v>730000</v>
      </c>
    </row>
    <row r="56" spans="1:246" s="127" customFormat="1" ht="13.5" customHeight="1" x14ac:dyDescent="0.35">
      <c r="A56" s="122"/>
      <c r="B56" s="123"/>
      <c r="C56" s="124"/>
      <c r="D56" s="20"/>
      <c r="E56" s="125"/>
      <c r="F56" s="126"/>
      <c r="G56" s="20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122"/>
      <c r="DQ56" s="122"/>
      <c r="DR56" s="122"/>
      <c r="DS56" s="122"/>
      <c r="DT56" s="122"/>
      <c r="DU56" s="122"/>
      <c r="DV56" s="122"/>
      <c r="DW56" s="122"/>
      <c r="DX56" s="122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122"/>
      <c r="IH56" s="122"/>
      <c r="II56" s="122"/>
      <c r="IJ56" s="122"/>
      <c r="IK56" s="122"/>
      <c r="IL56" s="122"/>
    </row>
    <row r="57" spans="1:246" ht="12" customHeight="1" x14ac:dyDescent="0.35">
      <c r="B57" s="68" t="s">
        <v>37</v>
      </c>
      <c r="C57" s="69"/>
      <c r="D57" s="69"/>
      <c r="E57" s="69"/>
      <c r="F57" s="70"/>
      <c r="G57" s="71">
        <f>SUM(G55:G55)</f>
        <v>730000</v>
      </c>
    </row>
    <row r="58" spans="1:246" ht="12" customHeight="1" x14ac:dyDescent="0.35">
      <c r="B58" s="72"/>
      <c r="C58" s="72"/>
      <c r="D58" s="72"/>
      <c r="E58" s="72"/>
      <c r="F58" s="73"/>
      <c r="G58" s="73"/>
    </row>
    <row r="59" spans="1:246" ht="12" customHeight="1" x14ac:dyDescent="0.35">
      <c r="B59" s="74" t="s">
        <v>38</v>
      </c>
      <c r="C59" s="75"/>
      <c r="D59" s="75"/>
      <c r="E59" s="75"/>
      <c r="F59" s="75"/>
      <c r="G59" s="76">
        <f>G28+G39+G51+G57</f>
        <v>6967790</v>
      </c>
    </row>
    <row r="60" spans="1:246" ht="12" customHeight="1" x14ac:dyDescent="0.35">
      <c r="B60" s="77" t="s">
        <v>39</v>
      </c>
      <c r="C60" s="78"/>
      <c r="D60" s="78"/>
      <c r="E60" s="78"/>
      <c r="F60" s="78"/>
      <c r="G60" s="79">
        <f>G59*0.05</f>
        <v>348389.5</v>
      </c>
    </row>
    <row r="61" spans="1:246" ht="12" customHeight="1" x14ac:dyDescent="0.35">
      <c r="B61" s="80" t="s">
        <v>40</v>
      </c>
      <c r="C61" s="81"/>
      <c r="D61" s="81"/>
      <c r="E61" s="81"/>
      <c r="F61" s="81"/>
      <c r="G61" s="82">
        <f>G60+G59</f>
        <v>7316179.5</v>
      </c>
    </row>
    <row r="62" spans="1:246" ht="12" customHeight="1" x14ac:dyDescent="0.35">
      <c r="B62" s="77" t="s">
        <v>41</v>
      </c>
      <c r="C62" s="78"/>
      <c r="D62" s="78"/>
      <c r="E62" s="78"/>
      <c r="F62" s="78"/>
      <c r="G62" s="79">
        <f>G12</f>
        <v>10800000</v>
      </c>
    </row>
    <row r="63" spans="1:246" ht="12" customHeight="1" x14ac:dyDescent="0.35">
      <c r="B63" s="83" t="s">
        <v>42</v>
      </c>
      <c r="C63" s="84"/>
      <c r="D63" s="84"/>
      <c r="E63" s="84"/>
      <c r="F63" s="84"/>
      <c r="G63" s="85">
        <f>G62-G61</f>
        <v>3483820.5</v>
      </c>
    </row>
    <row r="64" spans="1:246" ht="12.75" customHeight="1" x14ac:dyDescent="0.35">
      <c r="B64" s="86" t="s">
        <v>100</v>
      </c>
      <c r="C64" s="87"/>
      <c r="D64" s="87"/>
      <c r="E64" s="87"/>
      <c r="F64" s="87"/>
      <c r="G64" s="88"/>
    </row>
    <row r="65" spans="2:7" ht="12" customHeight="1" thickBot="1" x14ac:dyDescent="0.4">
      <c r="B65" s="89"/>
      <c r="C65" s="87"/>
      <c r="D65" s="87"/>
      <c r="E65" s="87"/>
      <c r="F65" s="87"/>
      <c r="G65" s="88"/>
    </row>
    <row r="66" spans="2:7" ht="12" customHeight="1" x14ac:dyDescent="0.35">
      <c r="B66" s="90" t="s">
        <v>101</v>
      </c>
      <c r="C66" s="91"/>
      <c r="D66" s="91"/>
      <c r="E66" s="91"/>
      <c r="F66" s="92"/>
      <c r="G66" s="88"/>
    </row>
    <row r="67" spans="2:7" ht="12" customHeight="1" x14ac:dyDescent="0.35">
      <c r="B67" s="35" t="s">
        <v>43</v>
      </c>
      <c r="C67" s="93"/>
      <c r="D67" s="93"/>
      <c r="E67" s="93"/>
      <c r="F67" s="94"/>
      <c r="G67" s="88"/>
    </row>
    <row r="68" spans="2:7" ht="12" customHeight="1" x14ac:dyDescent="0.35">
      <c r="B68" s="35" t="s">
        <v>59</v>
      </c>
      <c r="C68" s="93"/>
      <c r="D68" s="93"/>
      <c r="E68" s="93"/>
      <c r="F68" s="94"/>
      <c r="G68" s="88"/>
    </row>
    <row r="69" spans="2:7" ht="12" customHeight="1" x14ac:dyDescent="0.35">
      <c r="B69" s="35" t="s">
        <v>60</v>
      </c>
      <c r="C69" s="93"/>
      <c r="D69" s="93"/>
      <c r="E69" s="93"/>
      <c r="F69" s="94"/>
      <c r="G69" s="88"/>
    </row>
    <row r="70" spans="2:7" ht="12" customHeight="1" x14ac:dyDescent="0.35">
      <c r="B70" s="35" t="s">
        <v>61</v>
      </c>
      <c r="C70" s="93"/>
      <c r="D70" s="93"/>
      <c r="E70" s="93"/>
      <c r="F70" s="94"/>
      <c r="G70" s="88"/>
    </row>
    <row r="71" spans="2:7" ht="12" customHeight="1" x14ac:dyDescent="0.35">
      <c r="B71" s="35" t="s">
        <v>62</v>
      </c>
      <c r="C71" s="93"/>
      <c r="D71" s="93"/>
      <c r="E71" s="93"/>
      <c r="F71" s="94"/>
      <c r="G71" s="88"/>
    </row>
    <row r="72" spans="2:7" ht="12" customHeight="1" x14ac:dyDescent="0.35">
      <c r="B72" s="35" t="s">
        <v>63</v>
      </c>
      <c r="C72" s="93"/>
      <c r="D72" s="93"/>
      <c r="E72" s="93"/>
      <c r="F72" s="94"/>
      <c r="G72" s="88"/>
    </row>
    <row r="73" spans="2:7" ht="12" customHeight="1" x14ac:dyDescent="0.35">
      <c r="B73" s="35" t="s">
        <v>84</v>
      </c>
      <c r="C73" s="93"/>
      <c r="D73" s="93"/>
      <c r="E73" s="93"/>
      <c r="F73" s="94"/>
      <c r="G73" s="88"/>
    </row>
    <row r="74" spans="2:7" ht="12.75" customHeight="1" x14ac:dyDescent="0.35">
      <c r="B74" s="35" t="s">
        <v>93</v>
      </c>
      <c r="C74" s="93"/>
      <c r="D74" s="93"/>
      <c r="E74" s="93"/>
      <c r="F74" s="94"/>
      <c r="G74" s="88"/>
    </row>
    <row r="75" spans="2:7" ht="12.75" customHeight="1" thickBot="1" x14ac:dyDescent="0.4">
      <c r="B75" s="36" t="s">
        <v>94</v>
      </c>
      <c r="C75" s="95"/>
      <c r="D75" s="95"/>
      <c r="E75" s="95"/>
      <c r="F75" s="96"/>
      <c r="G75" s="88"/>
    </row>
    <row r="76" spans="2:7" ht="15" customHeight="1" thickBot="1" x14ac:dyDescent="0.4">
      <c r="B76" s="89"/>
      <c r="C76" s="93"/>
      <c r="D76" s="93"/>
      <c r="E76" s="93"/>
      <c r="F76" s="93"/>
      <c r="G76" s="88"/>
    </row>
    <row r="77" spans="2:7" ht="12" customHeight="1" thickBot="1" x14ac:dyDescent="0.4">
      <c r="B77" s="128" t="s">
        <v>44</v>
      </c>
      <c r="C77" s="129"/>
      <c r="D77" s="97"/>
      <c r="E77" s="98"/>
      <c r="F77" s="98"/>
      <c r="G77" s="88"/>
    </row>
    <row r="78" spans="2:7" ht="12" customHeight="1" x14ac:dyDescent="0.35">
      <c r="B78" s="99" t="s">
        <v>36</v>
      </c>
      <c r="C78" s="100" t="s">
        <v>45</v>
      </c>
      <c r="D78" s="101" t="s">
        <v>46</v>
      </c>
      <c r="E78" s="98"/>
      <c r="F78" s="98"/>
      <c r="G78" s="88"/>
    </row>
    <row r="79" spans="2:7" ht="12" customHeight="1" x14ac:dyDescent="0.35">
      <c r="B79" s="102" t="s">
        <v>47</v>
      </c>
      <c r="C79" s="103">
        <f>+G28</f>
        <v>1357500</v>
      </c>
      <c r="D79" s="104">
        <f>(C79/C85)</f>
        <v>0.18554766186368171</v>
      </c>
      <c r="E79" s="98"/>
      <c r="F79" s="98"/>
      <c r="G79" s="88"/>
    </row>
    <row r="80" spans="2:7" ht="12" customHeight="1" x14ac:dyDescent="0.35">
      <c r="B80" s="102" t="s">
        <v>48</v>
      </c>
      <c r="C80" s="105">
        <v>0</v>
      </c>
      <c r="D80" s="104">
        <v>0</v>
      </c>
      <c r="E80" s="98"/>
      <c r="F80" s="98"/>
      <c r="G80" s="88"/>
    </row>
    <row r="81" spans="2:7" ht="12" customHeight="1" x14ac:dyDescent="0.35">
      <c r="B81" s="102" t="s">
        <v>49</v>
      </c>
      <c r="C81" s="103">
        <f>+G39</f>
        <v>240000</v>
      </c>
      <c r="D81" s="104">
        <f>(C81/C85)</f>
        <v>3.2804006517335997E-2</v>
      </c>
      <c r="E81" s="98"/>
      <c r="F81" s="98"/>
      <c r="G81" s="88"/>
    </row>
    <row r="82" spans="2:7" ht="12" customHeight="1" x14ac:dyDescent="0.35">
      <c r="B82" s="102" t="s">
        <v>31</v>
      </c>
      <c r="C82" s="103">
        <f>+G51</f>
        <v>4640290</v>
      </c>
      <c r="D82" s="104">
        <f>(C82/C85)</f>
        <v>0.63425043084303767</v>
      </c>
      <c r="E82" s="98"/>
      <c r="F82" s="98"/>
      <c r="G82" s="88"/>
    </row>
    <row r="83" spans="2:7" ht="12" customHeight="1" x14ac:dyDescent="0.35">
      <c r="B83" s="102" t="s">
        <v>50</v>
      </c>
      <c r="C83" s="106">
        <f>+G57</f>
        <v>730000</v>
      </c>
      <c r="D83" s="104">
        <f>(C83/C85)</f>
        <v>9.9778853156896982E-2</v>
      </c>
      <c r="E83" s="107"/>
      <c r="F83" s="107"/>
      <c r="G83" s="88"/>
    </row>
    <row r="84" spans="2:7" ht="12.75" customHeight="1" x14ac:dyDescent="0.35">
      <c r="B84" s="102" t="s">
        <v>51</v>
      </c>
      <c r="C84" s="106">
        <f>+G60</f>
        <v>348389.5</v>
      </c>
      <c r="D84" s="104">
        <f>(C84/C85)</f>
        <v>4.7619047619047616E-2</v>
      </c>
      <c r="E84" s="107"/>
      <c r="F84" s="107"/>
      <c r="G84" s="88"/>
    </row>
    <row r="85" spans="2:7" ht="12" customHeight="1" thickBot="1" x14ac:dyDescent="0.4">
      <c r="B85" s="108" t="s">
        <v>52</v>
      </c>
      <c r="C85" s="109">
        <f>SUM(C79:C84)</f>
        <v>7316179.5</v>
      </c>
      <c r="D85" s="110">
        <f>SUM(D79:D84)</f>
        <v>1</v>
      </c>
      <c r="E85" s="107"/>
      <c r="F85" s="107"/>
      <c r="G85" s="88"/>
    </row>
    <row r="86" spans="2:7" ht="12" customHeight="1" x14ac:dyDescent="0.35">
      <c r="B86" s="88"/>
      <c r="C86" s="88"/>
      <c r="D86" s="88"/>
      <c r="E86" s="107"/>
      <c r="F86" s="107"/>
      <c r="G86" s="88"/>
    </row>
    <row r="87" spans="2:7" ht="12.75" customHeight="1" thickBot="1" x14ac:dyDescent="0.4">
      <c r="B87" s="89"/>
      <c r="C87" s="87"/>
      <c r="D87" s="87"/>
      <c r="E87" s="87"/>
      <c r="F87" s="87"/>
      <c r="G87" s="88"/>
    </row>
    <row r="88" spans="2:7" ht="12" customHeight="1" thickBot="1" x14ac:dyDescent="0.4">
      <c r="B88" s="111"/>
      <c r="C88" s="112" t="s">
        <v>97</v>
      </c>
      <c r="D88" s="113"/>
      <c r="E88" s="114"/>
      <c r="F88" s="107"/>
      <c r="G88" s="88"/>
    </row>
    <row r="89" spans="2:7" ht="12.75" customHeight="1" x14ac:dyDescent="0.35">
      <c r="B89" s="115" t="s">
        <v>98</v>
      </c>
      <c r="C89" s="116">
        <f>+E89*(1-0.3)</f>
        <v>4200</v>
      </c>
      <c r="D89" s="116">
        <f>+E89*(1-0.2)</f>
        <v>4800</v>
      </c>
      <c r="E89" s="117">
        <v>6000</v>
      </c>
      <c r="F89" s="118"/>
      <c r="G89" s="119"/>
    </row>
    <row r="90" spans="2:7" ht="15.65" customHeight="1" thickBot="1" x14ac:dyDescent="0.4">
      <c r="B90" s="108" t="s">
        <v>99</v>
      </c>
      <c r="C90" s="109">
        <f>(G61/C89)</f>
        <v>1741.9475</v>
      </c>
      <c r="D90" s="109">
        <f>(G61/D89)</f>
        <v>1524.2040625</v>
      </c>
      <c r="E90" s="120">
        <f>(G61/E89)</f>
        <v>1219.3632500000001</v>
      </c>
      <c r="F90" s="118"/>
      <c r="G90" s="119"/>
    </row>
    <row r="91" spans="2:7" ht="11.25" customHeight="1" x14ac:dyDescent="0.35">
      <c r="B91" s="37" t="s">
        <v>53</v>
      </c>
      <c r="C91" s="93"/>
      <c r="D91" s="93"/>
      <c r="E91" s="93"/>
      <c r="F91" s="93"/>
      <c r="G91" s="93"/>
    </row>
    <row r="92" spans="2:7" ht="11.25" customHeight="1" x14ac:dyDescent="0.35">
      <c r="B92" s="121"/>
      <c r="C92" s="121"/>
      <c r="D92" s="121"/>
      <c r="E92" s="121"/>
      <c r="F92" s="121"/>
      <c r="G92" s="121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Ilusión Polaca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2022-01-10T17:48:21Z</cp:lastPrinted>
  <dcterms:created xsi:type="dcterms:W3CDTF">2020-11-27T12:49:26Z</dcterms:created>
  <dcterms:modified xsi:type="dcterms:W3CDTF">2022-07-13T02:03:37Z</dcterms:modified>
</cp:coreProperties>
</file>