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ccam\AppData\Local\Temp\Rar$DIa10668.46104\"/>
    </mc:Choice>
  </mc:AlternateContent>
  <xr:revisionPtr revIDLastSave="0" documentId="13_ncr:1_{3825C5B2-C899-4CDC-A17F-7AE9BF4D0C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eñ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5" i="1" l="1"/>
  <c r="G45" i="1"/>
  <c r="G40" i="1"/>
  <c r="G41" i="1" s="1"/>
  <c r="G39" i="1"/>
  <c r="G38" i="1"/>
  <c r="G37" i="1"/>
  <c r="G27" i="1"/>
  <c r="G22" i="1"/>
  <c r="G21" i="1"/>
  <c r="G12" i="1"/>
  <c r="G23" i="1" l="1"/>
  <c r="G46" i="1"/>
  <c r="C68" i="1" l="1"/>
  <c r="G28" i="1"/>
  <c r="C66" i="1" s="1"/>
  <c r="C69" i="1"/>
  <c r="G51" i="1"/>
  <c r="C65" i="1" l="1"/>
  <c r="G33" i="1"/>
  <c r="C67" i="1" l="1"/>
  <c r="G48" i="1"/>
  <c r="G49" i="1"/>
  <c r="G50" i="1" l="1"/>
  <c r="C70" i="1"/>
  <c r="C71" i="1" s="1"/>
  <c r="E76" i="1" l="1"/>
  <c r="D76" i="1"/>
  <c r="C76" i="1"/>
  <c r="G52" i="1"/>
  <c r="D68" i="1"/>
  <c r="D67" i="1"/>
  <c r="D69" i="1"/>
  <c r="D70" i="1"/>
  <c r="D65" i="1"/>
  <c r="D71" i="1" l="1"/>
</calcChain>
</file>

<file path=xl/sharedStrings.xml><?xml version="1.0" encoding="utf-8"?>
<sst xmlns="http://schemas.openxmlformats.org/spreadsheetml/2006/main" count="116" uniqueCount="81">
  <si>
    <t>RUBRO O CULTIVO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</si>
  <si>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</si>
  <si>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</si>
  <si>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</si>
  <si>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</si>
  <si>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</si>
  <si>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</si>
  <si>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</si>
  <si>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</si>
  <si>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</si>
  <si>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</si>
  <si>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</si>
  <si>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</si>
  <si>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</si>
  <si>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</si>
  <si>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</si>
  <si>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</si>
  <si>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</si>
  <si>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</si>
  <si>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</si>
  <si>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</si>
  <si>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</si>
  <si>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</si>
  <si>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</si>
  <si>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</si>
  <si>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</si>
  <si>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</si>
  <si>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</si>
  <si>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</si>
  <si>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</si>
  <si>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</si>
  <si>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</si>
  <si>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</si>
  <si>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</si>
  <si>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</si>
  <si>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</si>
  <si>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</si>
  <si>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</si>
  <si>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</si>
  <si>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</si>
  <si>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</si>
  <si>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</si>
  <si>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</si>
  <si>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</si>
  <si>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</si>
  <si>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</si>
  <si>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</si>
  <si>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</si>
  <si>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</si>
  <si>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</si>
  <si>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</si>
  <si>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</si>
  <si>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</si>
  <si>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</si>
  <si>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</si>
  <si>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</si>
  <si>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</si>
  <si>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</si>
  <si>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</si>
  <si>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ESPECIE</t>
  </si>
  <si>
    <t>Nativa</t>
  </si>
  <si>
    <t>RENDIMIENTO (m3.)</t>
  </si>
  <si>
    <t>Ene-Dic</t>
  </si>
  <si>
    <t>no hay</t>
  </si>
  <si>
    <t>Bencina</t>
  </si>
  <si>
    <t>JH-JA</t>
  </si>
  <si>
    <t>Leña</t>
  </si>
  <si>
    <t>Aysén</t>
  </si>
  <si>
    <t>Puerto Aysén</t>
  </si>
  <si>
    <t>Local</t>
  </si>
  <si>
    <t>oct-feb</t>
  </si>
  <si>
    <t>Corta y acopio</t>
  </si>
  <si>
    <t>JH</t>
  </si>
  <si>
    <t>Alimentación</t>
  </si>
  <si>
    <t>Traslado faena-acopio</t>
  </si>
  <si>
    <t>Cadena motosierra</t>
  </si>
  <si>
    <t>Lima</t>
  </si>
  <si>
    <t>L</t>
  </si>
  <si>
    <t>Aceite Mezcla</t>
  </si>
  <si>
    <t>Traslado Predio-Venta</t>
  </si>
  <si>
    <t>COSTOS DIRECTOS DE PRODUCCIÓN POR M3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</si>
</sst>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\ _€_-;\-* #,##0\ _€_-;_-* &quot;-&quot;??\ _€_-;_-@_-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name val="Helvetica Neue"/>
      <family val="2"/>
      <scheme val="minor"/>
    </font>
    <font>
      <sz val="9"/>
      <color indexed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0" tint="-0.499984740745262"/>
      </bottom>
      <diagonal/>
    </border>
    <border>
      <left/>
      <right style="thin">
        <color theme="6"/>
      </right>
      <top style="thin">
        <color theme="0" tint="-0.499984740745262"/>
      </top>
      <bottom style="thin">
        <color theme="6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theme="6"/>
      </left>
      <right style="thin">
        <color indexed="64"/>
      </right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 applyNumberFormat="0" applyFill="0" applyBorder="0" applyProtection="0"/>
    <xf numFmtId="166" fontId="18" fillId="0" borderId="22" applyFont="0" applyFill="0" applyBorder="0" applyAlignment="0" applyProtection="0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3" fillId="3" borderId="15" xfId="0" applyNumberFormat="1" applyFont="1" applyFill="1" applyBorder="1" applyAlignment="1">
      <alignment vertical="center"/>
    </xf>
    <xf numFmtId="0" fontId="19" fillId="0" borderId="56" xfId="0" applyFont="1" applyFill="1" applyBorder="1" applyAlignment="1">
      <alignment horizontal="right" vertical="center"/>
    </xf>
    <xf numFmtId="0" fontId="19" fillId="10" borderId="56" xfId="0" applyFont="1" applyFill="1" applyBorder="1" applyAlignment="1">
      <alignment horizontal="right" vertical="center"/>
    </xf>
    <xf numFmtId="0" fontId="19" fillId="0" borderId="56" xfId="0" applyFont="1" applyBorder="1" applyAlignment="1">
      <alignment horizontal="right" vertical="center"/>
    </xf>
    <xf numFmtId="0" fontId="20" fillId="0" borderId="56" xfId="0" applyFont="1" applyBorder="1" applyAlignment="1">
      <alignment horizontal="right" vertical="center"/>
    </xf>
    <xf numFmtId="17" fontId="20" fillId="0" borderId="56" xfId="0" applyNumberFormat="1" applyFont="1" applyBorder="1" applyAlignment="1">
      <alignment horizontal="right" vertical="center"/>
    </xf>
    <xf numFmtId="167" fontId="19" fillId="10" borderId="57" xfId="1" applyNumberFormat="1" applyFont="1" applyFill="1" applyBorder="1" applyAlignment="1">
      <alignment horizontal="right" vertical="center" wrapText="1"/>
    </xf>
    <xf numFmtId="17" fontId="19" fillId="0" borderId="58" xfId="0" applyNumberFormat="1" applyFont="1" applyBorder="1" applyAlignment="1">
      <alignment horizontal="right" vertical="center"/>
    </xf>
    <xf numFmtId="167" fontId="19" fillId="0" borderId="59" xfId="1" applyNumberFormat="1" applyFont="1" applyFill="1" applyBorder="1" applyAlignment="1">
      <alignment horizontal="right" vertical="center" wrapText="1"/>
    </xf>
    <xf numFmtId="167" fontId="19" fillId="0" borderId="58" xfId="1" applyNumberFormat="1" applyFont="1" applyFill="1" applyBorder="1" applyAlignment="1">
      <alignment horizontal="right" vertical="center" wrapText="1"/>
    </xf>
    <xf numFmtId="0" fontId="19" fillId="0" borderId="60" xfId="0" applyFont="1" applyBorder="1" applyAlignment="1">
      <alignment horizontal="right" vertical="center"/>
    </xf>
    <xf numFmtId="17" fontId="20" fillId="0" borderId="61" xfId="0" applyNumberFormat="1" applyFont="1" applyBorder="1" applyAlignment="1">
      <alignment horizontal="right" vertical="center"/>
    </xf>
    <xf numFmtId="0" fontId="20" fillId="0" borderId="62" xfId="0" applyFont="1" applyBorder="1" applyAlignment="1">
      <alignment horizontal="right" vertical="center"/>
    </xf>
    <xf numFmtId="0" fontId="20" fillId="10" borderId="63" xfId="0" applyFont="1" applyFill="1" applyBorder="1" applyAlignment="1">
      <alignment vertical="center" wrapText="1"/>
    </xf>
    <xf numFmtId="0" fontId="20" fillId="10" borderId="58" xfId="0" applyFont="1" applyFill="1" applyBorder="1" applyAlignment="1">
      <alignment horizontal="center" vertical="center"/>
    </xf>
    <xf numFmtId="0" fontId="20" fillId="10" borderId="64" xfId="0" applyFont="1" applyFill="1" applyBorder="1" applyAlignment="1">
      <alignment horizontal="center" vertical="center"/>
    </xf>
    <xf numFmtId="0" fontId="20" fillId="10" borderId="63" xfId="0" applyFont="1" applyFill="1" applyBorder="1" applyAlignment="1">
      <alignment horizontal="center" vertical="center"/>
    </xf>
    <xf numFmtId="167" fontId="19" fillId="0" borderId="65" xfId="1" applyNumberFormat="1" applyFont="1" applyBorder="1" applyAlignment="1">
      <alignment horizontal="right" vertical="center" wrapText="1"/>
    </xf>
    <xf numFmtId="0" fontId="20" fillId="10" borderId="58" xfId="0" applyFont="1" applyFill="1" applyBorder="1" applyAlignment="1">
      <alignment vertical="center"/>
    </xf>
    <xf numFmtId="0" fontId="20" fillId="10" borderId="66" xfId="0" applyFont="1" applyFill="1" applyBorder="1" applyAlignment="1">
      <alignment horizontal="center" vertical="center"/>
    </xf>
    <xf numFmtId="0" fontId="20" fillId="10" borderId="22" xfId="0" applyFont="1" applyFill="1" applyBorder="1" applyAlignment="1">
      <alignment horizontal="center" vertical="center"/>
    </xf>
    <xf numFmtId="167" fontId="20" fillId="0" borderId="58" xfId="1" applyNumberFormat="1" applyFont="1" applyFill="1" applyBorder="1" applyAlignment="1">
      <alignment horizontal="right" vertical="center" wrapText="1"/>
    </xf>
    <xf numFmtId="167" fontId="20" fillId="0" borderId="67" xfId="1" applyNumberFormat="1" applyFont="1" applyFill="1" applyBorder="1" applyAlignment="1">
      <alignment horizontal="right" vertical="center" wrapText="1"/>
    </xf>
    <xf numFmtId="0" fontId="19" fillId="0" borderId="64" xfId="0" applyFont="1" applyFill="1" applyBorder="1" applyAlignment="1">
      <alignment horizontal="left" vertical="center" wrapText="1"/>
    </xf>
    <xf numFmtId="0" fontId="19" fillId="0" borderId="58" xfId="0" applyFont="1" applyFill="1" applyBorder="1" applyAlignment="1">
      <alignment horizontal="center" vertical="center"/>
    </xf>
    <xf numFmtId="0" fontId="19" fillId="0" borderId="68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167" fontId="19" fillId="0" borderId="59" xfId="0" applyNumberFormat="1" applyFont="1" applyFill="1" applyBorder="1" applyAlignment="1">
      <alignment horizontal="right" vertical="center" wrapText="1"/>
    </xf>
    <xf numFmtId="0" fontId="19" fillId="0" borderId="58" xfId="0" applyFont="1" applyFill="1" applyBorder="1" applyAlignment="1">
      <alignment horizontal="left" vertical="center"/>
    </xf>
    <xf numFmtId="0" fontId="19" fillId="10" borderId="58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vertical="center"/>
    </xf>
    <xf numFmtId="0" fontId="19" fillId="10" borderId="58" xfId="0" applyFont="1" applyFill="1" applyBorder="1" applyAlignment="1">
      <alignment horizontal="left" vertical="center"/>
    </xf>
    <xf numFmtId="0" fontId="19" fillId="0" borderId="69" xfId="0" applyFont="1" applyFill="1" applyBorder="1" applyAlignment="1">
      <alignment horizontal="left" vertical="center" wrapText="1"/>
    </xf>
    <xf numFmtId="0" fontId="19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167" fontId="20" fillId="0" borderId="71" xfId="1" applyNumberFormat="1" applyFont="1" applyFill="1" applyBorder="1" applyAlignment="1">
      <alignment horizontal="right" vertical="center"/>
    </xf>
    <xf numFmtId="167" fontId="20" fillId="0" borderId="63" xfId="1" applyNumberFormat="1" applyFont="1" applyFill="1" applyBorder="1" applyAlignment="1">
      <alignment horizontal="right" vertical="center" wrapText="1"/>
    </xf>
    <xf numFmtId="167" fontId="12" fillId="8" borderId="54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3" xfId="1" xr:uid="{00000000-0005-0000-0000-000000000000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7"/>
  <sheetViews>
    <sheetView showGridLines="0" tabSelected="1" topLeftCell="A59" workbookViewId="0">
      <selection activeCell="I10" sqref="I10"/>
    </sheetView>
  </sheetViews>
  <sheetFormatPr baseColWidth="10" defaultColWidth="10.85546875" defaultRowHeight="11.25" customHeight="1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0" t="s">
        <v>66</v>
      </c>
      <c r="D9" s="7"/>
      <c r="E9" s="161" t="s">
        <v>61</v>
      </c>
      <c r="F9" s="162"/>
      <c r="G9" s="125">
        <v>100</v>
      </c>
    </row>
    <row r="10" spans="1:7" ht="38.25" customHeight="1">
      <c r="A10" s="5"/>
      <c r="B10" s="8" t="s">
        <v>59</v>
      </c>
      <c r="C10" s="121" t="s">
        <v>60</v>
      </c>
      <c r="D10" s="9"/>
      <c r="E10" s="159" t="s">
        <v>1</v>
      </c>
      <c r="F10" s="160"/>
      <c r="G10" s="126">
        <v>44958</v>
      </c>
    </row>
    <row r="11" spans="1:7" ht="18" customHeight="1">
      <c r="A11" s="5"/>
      <c r="B11" s="8" t="s">
        <v>2</v>
      </c>
      <c r="C11" s="122" t="s">
        <v>3</v>
      </c>
      <c r="D11" s="9"/>
      <c r="E11" s="159" t="s">
        <v>4</v>
      </c>
      <c r="F11" s="160"/>
      <c r="G11" s="127">
        <v>32000</v>
      </c>
    </row>
    <row r="12" spans="1:7" ht="11.25" customHeight="1">
      <c r="A12" s="5"/>
      <c r="B12" s="8" t="s">
        <v>5</v>
      </c>
      <c r="C12" s="122" t="s">
        <v>67</v>
      </c>
      <c r="D12" s="9"/>
      <c r="E12" s="12" t="s">
        <v>6</v>
      </c>
      <c r="F12" s="13"/>
      <c r="G12" s="128">
        <f>+G9*G11</f>
        <v>3200000</v>
      </c>
    </row>
    <row r="13" spans="1:7" ht="11.25" customHeight="1">
      <c r="A13" s="5"/>
      <c r="B13" s="8" t="s">
        <v>7</v>
      </c>
      <c r="C13" s="120" t="s">
        <v>68</v>
      </c>
      <c r="D13" s="9"/>
      <c r="E13" s="159" t="s">
        <v>8</v>
      </c>
      <c r="F13" s="160"/>
      <c r="G13" s="129" t="s">
        <v>69</v>
      </c>
    </row>
    <row r="14" spans="1:7" ht="13.5" customHeight="1">
      <c r="A14" s="5"/>
      <c r="B14" s="8" t="s">
        <v>9</v>
      </c>
      <c r="C14" s="123" t="s">
        <v>68</v>
      </c>
      <c r="D14" s="9"/>
      <c r="E14" s="159" t="s">
        <v>10</v>
      </c>
      <c r="F14" s="160"/>
      <c r="G14" s="130" t="s">
        <v>70</v>
      </c>
    </row>
    <row r="15" spans="1:7" ht="25.5" customHeight="1">
      <c r="A15" s="5"/>
      <c r="B15" s="8" t="s">
        <v>11</v>
      </c>
      <c r="C15" s="124">
        <v>44713</v>
      </c>
      <c r="D15" s="9"/>
      <c r="E15" s="163" t="s">
        <v>12</v>
      </c>
      <c r="F15" s="164"/>
      <c r="G15" s="131" t="s">
        <v>63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65" t="s">
        <v>80</v>
      </c>
      <c r="C17" s="166"/>
      <c r="D17" s="166"/>
      <c r="E17" s="166"/>
      <c r="F17" s="166"/>
      <c r="G17" s="166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13</v>
      </c>
      <c r="C19" s="25"/>
      <c r="D19" s="26"/>
      <c r="E19" s="26"/>
      <c r="F19" s="26"/>
      <c r="G19" s="26"/>
    </row>
    <row r="20" spans="1:7" ht="24" customHeight="1">
      <c r="A20" s="20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27" t="s">
        <v>19</v>
      </c>
    </row>
    <row r="21" spans="1:7" ht="12.75" customHeight="1">
      <c r="A21" s="20"/>
      <c r="B21" s="132" t="s">
        <v>71</v>
      </c>
      <c r="C21" s="133" t="s">
        <v>72</v>
      </c>
      <c r="D21" s="134">
        <v>10</v>
      </c>
      <c r="E21" s="135" t="s">
        <v>62</v>
      </c>
      <c r="F21" s="128">
        <v>30000</v>
      </c>
      <c r="G21" s="136">
        <f>D21*F21</f>
        <v>300000</v>
      </c>
    </row>
    <row r="22" spans="1:7" ht="12.75" customHeight="1">
      <c r="A22" s="20"/>
      <c r="B22" s="137" t="s">
        <v>73</v>
      </c>
      <c r="C22" s="138" t="s">
        <v>15</v>
      </c>
      <c r="D22" s="139">
        <v>10</v>
      </c>
      <c r="E22" s="135" t="s">
        <v>62</v>
      </c>
      <c r="F22" s="140">
        <v>12500</v>
      </c>
      <c r="G22" s="141">
        <f>D22*F22</f>
        <v>125000</v>
      </c>
    </row>
    <row r="23" spans="1:7" ht="12" customHeight="1">
      <c r="A23" s="2"/>
      <c r="B23" s="30" t="s">
        <v>20</v>
      </c>
      <c r="C23" s="31"/>
      <c r="D23" s="31"/>
      <c r="E23" s="31"/>
      <c r="F23" s="32"/>
      <c r="G23" s="33">
        <f>+G21+G22</f>
        <v>425000</v>
      </c>
    </row>
    <row r="24" spans="1:7" ht="12" customHeight="1">
      <c r="A24" s="5"/>
      <c r="B24" s="21"/>
      <c r="C24" s="23"/>
      <c r="D24" s="23"/>
      <c r="E24" s="23"/>
      <c r="F24" s="34"/>
      <c r="G24" s="34"/>
    </row>
    <row r="25" spans="1:7" ht="24" customHeight="1">
      <c r="A25" s="5"/>
      <c r="B25" s="35" t="s">
        <v>21</v>
      </c>
      <c r="C25" s="36"/>
      <c r="D25" s="37"/>
      <c r="E25" s="37"/>
      <c r="F25" s="38"/>
      <c r="G25" s="38"/>
    </row>
    <row r="26" spans="1:7" ht="12" customHeight="1">
      <c r="A26" s="5"/>
      <c r="B26" s="39" t="s">
        <v>14</v>
      </c>
      <c r="C26" s="40" t="s">
        <v>15</v>
      </c>
      <c r="D26" s="40" t="s">
        <v>16</v>
      </c>
      <c r="E26" s="39" t="s">
        <v>17</v>
      </c>
      <c r="F26" s="40" t="s">
        <v>18</v>
      </c>
      <c r="G26" s="39" t="s">
        <v>19</v>
      </c>
    </row>
    <row r="27" spans="1:7" ht="12" customHeight="1">
      <c r="A27" s="5"/>
      <c r="B27" s="142" t="s">
        <v>74</v>
      </c>
      <c r="C27" s="143" t="s">
        <v>65</v>
      </c>
      <c r="D27" s="144">
        <v>10</v>
      </c>
      <c r="E27" s="145" t="s">
        <v>62</v>
      </c>
      <c r="F27" s="146">
        <v>20000</v>
      </c>
      <c r="G27" s="146">
        <f>F27*D27</f>
        <v>200000</v>
      </c>
    </row>
    <row r="28" spans="1:7" ht="12" customHeight="1">
      <c r="A28" s="2"/>
      <c r="B28" s="41" t="s">
        <v>22</v>
      </c>
      <c r="C28" s="42"/>
      <c r="D28" s="42"/>
      <c r="E28" s="42"/>
      <c r="F28" s="43"/>
      <c r="G28" s="119">
        <f>SUM(G27)</f>
        <v>200000</v>
      </c>
    </row>
    <row r="29" spans="1:7" ht="12" customHeight="1">
      <c r="A29" s="5"/>
      <c r="B29" s="44"/>
      <c r="C29" s="45"/>
      <c r="D29" s="45"/>
      <c r="E29" s="45"/>
      <c r="F29" s="46"/>
      <c r="G29" s="46"/>
    </row>
    <row r="30" spans="1:7" ht="24" customHeight="1">
      <c r="A30" s="5"/>
      <c r="B30" s="35" t="s">
        <v>23</v>
      </c>
      <c r="C30" s="36"/>
      <c r="D30" s="37"/>
      <c r="E30" s="37"/>
      <c r="F30" s="38"/>
      <c r="G30" s="38"/>
    </row>
    <row r="31" spans="1:7" ht="12.75" customHeight="1">
      <c r="A31" s="20"/>
      <c r="B31" s="47" t="s">
        <v>14</v>
      </c>
      <c r="C31" s="47" t="s">
        <v>15</v>
      </c>
      <c r="D31" s="47" t="s">
        <v>16</v>
      </c>
      <c r="E31" s="47" t="s">
        <v>17</v>
      </c>
      <c r="F31" s="48" t="s">
        <v>18</v>
      </c>
      <c r="G31" s="47" t="s">
        <v>19</v>
      </c>
    </row>
    <row r="32" spans="1:7" ht="12.75" customHeight="1">
      <c r="A32" s="5"/>
      <c r="B32" s="10"/>
      <c r="C32" s="28"/>
      <c r="D32" s="29"/>
      <c r="E32" s="11"/>
      <c r="F32" s="14"/>
      <c r="G32" s="14"/>
    </row>
    <row r="33" spans="1:11" ht="12" customHeight="1">
      <c r="A33" s="2"/>
      <c r="B33" s="49" t="s">
        <v>24</v>
      </c>
      <c r="C33" s="50"/>
      <c r="D33" s="50"/>
      <c r="E33" s="50"/>
      <c r="F33" s="51"/>
      <c r="G33" s="52">
        <f>SUM(G32:G32)</f>
        <v>0</v>
      </c>
    </row>
    <row r="34" spans="1:11" ht="12" customHeight="1">
      <c r="A34" s="5"/>
      <c r="B34" s="44"/>
      <c r="C34" s="45"/>
      <c r="D34" s="45"/>
      <c r="E34" s="45"/>
      <c r="F34" s="46"/>
      <c r="G34" s="46"/>
    </row>
    <row r="35" spans="1:11" ht="24" customHeight="1">
      <c r="A35" s="5"/>
      <c r="B35" s="35" t="s">
        <v>25</v>
      </c>
      <c r="C35" s="36"/>
      <c r="D35" s="37"/>
      <c r="E35" s="37"/>
      <c r="F35" s="38"/>
      <c r="G35" s="38"/>
      <c r="K35" s="118"/>
    </row>
    <row r="36" spans="1:11" ht="12.75" customHeight="1">
      <c r="A36" s="20"/>
      <c r="B36" s="48" t="s">
        <v>26</v>
      </c>
      <c r="C36" s="48" t="s">
        <v>27</v>
      </c>
      <c r="D36" s="48" t="s">
        <v>28</v>
      </c>
      <c r="E36" s="48" t="s">
        <v>17</v>
      </c>
      <c r="F36" s="48" t="s">
        <v>18</v>
      </c>
      <c r="G36" s="48" t="s">
        <v>19</v>
      </c>
      <c r="K36" s="118"/>
    </row>
    <row r="37" spans="1:11" ht="12.75" customHeight="1">
      <c r="A37" s="74"/>
      <c r="B37" s="147" t="s">
        <v>75</v>
      </c>
      <c r="C37" s="143" t="s">
        <v>15</v>
      </c>
      <c r="D37" s="143">
        <v>2</v>
      </c>
      <c r="E37" s="148" t="s">
        <v>62</v>
      </c>
      <c r="F37" s="128">
        <v>17820</v>
      </c>
      <c r="G37" s="128">
        <f>F37*D37</f>
        <v>35640</v>
      </c>
      <c r="K37" s="118"/>
    </row>
    <row r="38" spans="1:11" ht="12.75" customHeight="1">
      <c r="A38" s="74"/>
      <c r="B38" s="149" t="s">
        <v>76</v>
      </c>
      <c r="C38" s="143" t="s">
        <v>15</v>
      </c>
      <c r="D38" s="143">
        <v>1</v>
      </c>
      <c r="E38" s="148" t="s">
        <v>62</v>
      </c>
      <c r="F38" s="128">
        <v>1300</v>
      </c>
      <c r="G38" s="128">
        <f t="shared" ref="G38:G40" si="0">F38*D38</f>
        <v>1300</v>
      </c>
      <c r="K38" s="118"/>
    </row>
    <row r="39" spans="1:11" ht="13.5" customHeight="1">
      <c r="A39" s="5"/>
      <c r="B39" s="150" t="s">
        <v>64</v>
      </c>
      <c r="C39" s="148" t="s">
        <v>77</v>
      </c>
      <c r="D39" s="148">
        <v>30</v>
      </c>
      <c r="E39" s="148" t="s">
        <v>62</v>
      </c>
      <c r="F39" s="128">
        <v>1100</v>
      </c>
      <c r="G39" s="128">
        <f t="shared" si="0"/>
        <v>33000</v>
      </c>
    </row>
    <row r="40" spans="1:11" ht="12" customHeight="1">
      <c r="A40" s="2"/>
      <c r="B40" s="137" t="s">
        <v>78</v>
      </c>
      <c r="C40" s="133" t="s">
        <v>77</v>
      </c>
      <c r="D40" s="133">
        <v>1</v>
      </c>
      <c r="E40" s="133" t="s">
        <v>62</v>
      </c>
      <c r="F40" s="140">
        <v>7873</v>
      </c>
      <c r="G40" s="128">
        <f t="shared" si="0"/>
        <v>7873</v>
      </c>
    </row>
    <row r="41" spans="1:11" ht="12" customHeight="1">
      <c r="A41" s="5"/>
      <c r="B41" s="53" t="s">
        <v>29</v>
      </c>
      <c r="C41" s="54"/>
      <c r="D41" s="54"/>
      <c r="E41" s="54"/>
      <c r="F41" s="55"/>
      <c r="G41" s="56">
        <f>+G40+G39+G38+G37</f>
        <v>77813</v>
      </c>
    </row>
    <row r="42" spans="1:11" ht="24" customHeight="1">
      <c r="A42" s="5"/>
      <c r="B42" s="44"/>
      <c r="C42" s="45"/>
      <c r="D42" s="45"/>
      <c r="E42" s="57"/>
      <c r="F42" s="46"/>
      <c r="G42" s="46"/>
    </row>
    <row r="43" spans="1:11" ht="15">
      <c r="A43" s="74"/>
      <c r="B43" s="35" t="s">
        <v>30</v>
      </c>
      <c r="C43" s="36"/>
      <c r="D43" s="37"/>
      <c r="E43" s="37"/>
      <c r="F43" s="38"/>
      <c r="G43" s="38"/>
    </row>
    <row r="44" spans="1:11" ht="12.75" customHeight="1">
      <c r="A44" s="20"/>
      <c r="B44" s="47" t="s">
        <v>31</v>
      </c>
      <c r="C44" s="48" t="s">
        <v>27</v>
      </c>
      <c r="D44" s="48" t="s">
        <v>28</v>
      </c>
      <c r="E44" s="47" t="s">
        <v>17</v>
      </c>
      <c r="F44" s="48" t="s">
        <v>18</v>
      </c>
      <c r="G44" s="47" t="s">
        <v>19</v>
      </c>
    </row>
    <row r="45" spans="1:11" ht="13.5" customHeight="1">
      <c r="A45" s="5"/>
      <c r="B45" s="151" t="s">
        <v>79</v>
      </c>
      <c r="C45" s="152" t="s">
        <v>15</v>
      </c>
      <c r="D45" s="143">
        <v>5</v>
      </c>
      <c r="E45" s="153" t="s">
        <v>62</v>
      </c>
      <c r="F45" s="154">
        <v>25000</v>
      </c>
      <c r="G45" s="155">
        <f>D45*F45</f>
        <v>125000</v>
      </c>
    </row>
    <row r="46" spans="1:11" ht="12" customHeight="1">
      <c r="A46" s="2"/>
      <c r="B46" s="58" t="s">
        <v>32</v>
      </c>
      <c r="C46" s="59"/>
      <c r="D46" s="59"/>
      <c r="E46" s="59"/>
      <c r="F46" s="60"/>
      <c r="G46" s="61">
        <f>SUM(G45:G45)</f>
        <v>125000</v>
      </c>
    </row>
    <row r="47" spans="1:11" ht="12" customHeight="1">
      <c r="A47" s="74"/>
      <c r="B47" s="77"/>
      <c r="C47" s="77"/>
      <c r="D47" s="77"/>
      <c r="E47" s="77"/>
      <c r="F47" s="78"/>
      <c r="G47" s="78"/>
    </row>
    <row r="48" spans="1:11" ht="12" customHeight="1">
      <c r="A48" s="74"/>
      <c r="B48" s="79" t="s">
        <v>33</v>
      </c>
      <c r="C48" s="80"/>
      <c r="D48" s="80"/>
      <c r="E48" s="80"/>
      <c r="F48" s="80"/>
      <c r="G48" s="81">
        <f>+G46+G41+G33+G28+G23</f>
        <v>827813</v>
      </c>
    </row>
    <row r="49" spans="1:7" ht="12" customHeight="1">
      <c r="A49" s="74"/>
      <c r="B49" s="82" t="s">
        <v>34</v>
      </c>
      <c r="C49" s="63"/>
      <c r="D49" s="63"/>
      <c r="E49" s="63"/>
      <c r="F49" s="63"/>
      <c r="G49" s="83">
        <f>G48*0.05</f>
        <v>41390.65</v>
      </c>
    </row>
    <row r="50" spans="1:7" ht="12" customHeight="1">
      <c r="A50" s="74"/>
      <c r="B50" s="84" t="s">
        <v>35</v>
      </c>
      <c r="C50" s="62"/>
      <c r="D50" s="62"/>
      <c r="E50" s="62"/>
      <c r="F50" s="62"/>
      <c r="G50" s="85">
        <f>G49+G48</f>
        <v>869203.65</v>
      </c>
    </row>
    <row r="51" spans="1:7" ht="12" customHeight="1">
      <c r="A51" s="74"/>
      <c r="B51" s="82" t="s">
        <v>36</v>
      </c>
      <c r="C51" s="63"/>
      <c r="D51" s="63"/>
      <c r="E51" s="63"/>
      <c r="F51" s="63"/>
      <c r="G51" s="83">
        <f>G12</f>
        <v>3200000</v>
      </c>
    </row>
    <row r="52" spans="1:7" ht="12" customHeight="1">
      <c r="A52" s="74"/>
      <c r="B52" s="86" t="s">
        <v>37</v>
      </c>
      <c r="C52" s="87"/>
      <c r="D52" s="87"/>
      <c r="E52" s="87"/>
      <c r="F52" s="87"/>
      <c r="G52" s="88">
        <f>G51-G50</f>
        <v>2330796.35</v>
      </c>
    </row>
    <row r="53" spans="1:7" ht="12.75" customHeight="1">
      <c r="A53" s="74"/>
      <c r="B53" s="75" t="s">
        <v>38</v>
      </c>
      <c r="C53" s="76"/>
      <c r="D53" s="76"/>
      <c r="E53" s="76"/>
      <c r="F53" s="76"/>
      <c r="G53" s="71"/>
    </row>
    <row r="54" spans="1:7" ht="12" customHeight="1" thickBot="1">
      <c r="A54" s="74"/>
      <c r="B54" s="89"/>
      <c r="C54" s="76"/>
      <c r="D54" s="76"/>
      <c r="E54" s="76"/>
      <c r="F54" s="76"/>
      <c r="G54" s="71"/>
    </row>
    <row r="55" spans="1:7" ht="12" customHeight="1">
      <c r="A55" s="74"/>
      <c r="B55" s="101" t="s">
        <v>39</v>
      </c>
      <c r="C55" s="102"/>
      <c r="D55" s="102"/>
      <c r="E55" s="102"/>
      <c r="F55" s="103"/>
      <c r="G55" s="71"/>
    </row>
    <row r="56" spans="1:7" ht="12" customHeight="1">
      <c r="A56" s="74"/>
      <c r="B56" s="104" t="s">
        <v>40</v>
      </c>
      <c r="C56" s="73"/>
      <c r="D56" s="73"/>
      <c r="E56" s="73"/>
      <c r="F56" s="105"/>
      <c r="G56" s="71"/>
    </row>
    <row r="57" spans="1:7" ht="12" customHeight="1">
      <c r="A57" s="74"/>
      <c r="B57" s="104" t="s">
        <v>41</v>
      </c>
      <c r="C57" s="73"/>
      <c r="D57" s="73"/>
      <c r="E57" s="73"/>
      <c r="F57" s="105"/>
      <c r="G57" s="71"/>
    </row>
    <row r="58" spans="1:7" ht="12" customHeight="1">
      <c r="A58" s="74"/>
      <c r="B58" s="104" t="s">
        <v>42</v>
      </c>
      <c r="C58" s="73"/>
      <c r="D58" s="73"/>
      <c r="E58" s="73"/>
      <c r="F58" s="105"/>
      <c r="G58" s="71"/>
    </row>
    <row r="59" spans="1:7" ht="12" customHeight="1">
      <c r="A59" s="74"/>
      <c r="B59" s="104" t="s">
        <v>43</v>
      </c>
      <c r="C59" s="73"/>
      <c r="D59" s="73"/>
      <c r="E59" s="73"/>
      <c r="F59" s="105"/>
      <c r="G59" s="71"/>
    </row>
    <row r="60" spans="1:7" ht="12.75" customHeight="1">
      <c r="A60" s="74"/>
      <c r="B60" s="104" t="s">
        <v>44</v>
      </c>
      <c r="C60" s="73"/>
      <c r="D60" s="73"/>
      <c r="E60" s="73"/>
      <c r="F60" s="105"/>
      <c r="G60" s="71"/>
    </row>
    <row r="61" spans="1:7" ht="12.75" customHeight="1" thickBot="1">
      <c r="A61" s="74"/>
      <c r="B61" s="106" t="s">
        <v>45</v>
      </c>
      <c r="C61" s="107"/>
      <c r="D61" s="107"/>
      <c r="E61" s="107"/>
      <c r="F61" s="108"/>
      <c r="G61" s="71"/>
    </row>
    <row r="62" spans="1:7" ht="15" customHeight="1">
      <c r="A62" s="74"/>
      <c r="B62" s="99"/>
      <c r="C62" s="73"/>
      <c r="D62" s="73"/>
      <c r="E62" s="73"/>
      <c r="F62" s="73"/>
      <c r="G62" s="71"/>
    </row>
    <row r="63" spans="1:7" ht="12" customHeight="1" thickBot="1">
      <c r="A63" s="74"/>
      <c r="B63" s="157" t="s">
        <v>46</v>
      </c>
      <c r="C63" s="158"/>
      <c r="D63" s="98"/>
      <c r="E63" s="65"/>
      <c r="F63" s="65"/>
      <c r="G63" s="71"/>
    </row>
    <row r="64" spans="1:7" ht="12" customHeight="1">
      <c r="A64" s="74"/>
      <c r="B64" s="91" t="s">
        <v>31</v>
      </c>
      <c r="C64" s="66" t="s">
        <v>47</v>
      </c>
      <c r="D64" s="92" t="s">
        <v>48</v>
      </c>
      <c r="E64" s="65"/>
      <c r="F64" s="65"/>
      <c r="G64" s="71"/>
    </row>
    <row r="65" spans="1:7" ht="12" customHeight="1">
      <c r="A65" s="74"/>
      <c r="B65" s="93" t="s">
        <v>49</v>
      </c>
      <c r="C65" s="67">
        <f>+G23</f>
        <v>425000</v>
      </c>
      <c r="D65" s="94">
        <f>(C65/C71)</f>
        <v>0.48895330800785292</v>
      </c>
      <c r="E65" s="65"/>
      <c r="F65" s="65"/>
      <c r="G65" s="71"/>
    </row>
    <row r="66" spans="1:7" ht="12" customHeight="1">
      <c r="A66" s="74"/>
      <c r="B66" s="93" t="s">
        <v>50</v>
      </c>
      <c r="C66" s="67">
        <f>+G28</f>
        <v>200000</v>
      </c>
      <c r="D66" s="94">
        <v>0</v>
      </c>
      <c r="E66" s="65"/>
      <c r="F66" s="65"/>
      <c r="G66" s="71"/>
    </row>
    <row r="67" spans="1:7" ht="12" customHeight="1">
      <c r="A67" s="74"/>
      <c r="B67" s="93" t="s">
        <v>51</v>
      </c>
      <c r="C67" s="67">
        <f>+G33</f>
        <v>0</v>
      </c>
      <c r="D67" s="94">
        <f>(C67/C71)</f>
        <v>0</v>
      </c>
      <c r="E67" s="65"/>
      <c r="F67" s="65"/>
      <c r="G67" s="71"/>
    </row>
    <row r="68" spans="1:7" ht="12" customHeight="1">
      <c r="A68" s="74"/>
      <c r="B68" s="93" t="s">
        <v>26</v>
      </c>
      <c r="C68" s="67">
        <f>+G41</f>
        <v>77813</v>
      </c>
      <c r="D68" s="94">
        <f>(C68/C71)</f>
        <v>8.9522173543564842E-2</v>
      </c>
      <c r="E68" s="65"/>
      <c r="F68" s="65"/>
      <c r="G68" s="71"/>
    </row>
    <row r="69" spans="1:7" ht="12" customHeight="1">
      <c r="A69" s="74"/>
      <c r="B69" s="93" t="s">
        <v>52</v>
      </c>
      <c r="C69" s="68">
        <f>+G46</f>
        <v>125000</v>
      </c>
      <c r="D69" s="94">
        <f>(C69/C71)</f>
        <v>0.14380979647289791</v>
      </c>
      <c r="E69" s="70"/>
      <c r="F69" s="70"/>
      <c r="G69" s="71"/>
    </row>
    <row r="70" spans="1:7" ht="12.75" customHeight="1">
      <c r="A70" s="74"/>
      <c r="B70" s="93" t="s">
        <v>53</v>
      </c>
      <c r="C70" s="68">
        <f>+G49</f>
        <v>41390.65</v>
      </c>
      <c r="D70" s="94">
        <f>(C70/C71)</f>
        <v>4.7619047619047616E-2</v>
      </c>
      <c r="E70" s="70"/>
      <c r="F70" s="70"/>
      <c r="G70" s="71"/>
    </row>
    <row r="71" spans="1:7" ht="12" customHeight="1" thickBot="1">
      <c r="A71" s="74"/>
      <c r="B71" s="95" t="s">
        <v>54</v>
      </c>
      <c r="C71" s="96">
        <f>SUM(C65:C70)</f>
        <v>869203.65</v>
      </c>
      <c r="D71" s="97">
        <f>SUM(D65:D70)</f>
        <v>0.76990432564336331</v>
      </c>
      <c r="E71" s="70"/>
      <c r="F71" s="70"/>
      <c r="G71" s="71"/>
    </row>
    <row r="72" spans="1:7" ht="12.75" customHeight="1">
      <c r="A72" s="74"/>
      <c r="B72" s="89"/>
      <c r="C72" s="76"/>
      <c r="D72" s="76"/>
      <c r="E72" s="76"/>
      <c r="F72" s="76"/>
      <c r="G72" s="71"/>
    </row>
    <row r="73" spans="1:7" ht="12" customHeight="1">
      <c r="A73" s="64"/>
      <c r="B73" s="90"/>
      <c r="C73" s="76"/>
      <c r="D73" s="76"/>
      <c r="E73" s="76"/>
      <c r="F73" s="76"/>
      <c r="G73" s="71"/>
    </row>
    <row r="74" spans="1:7" ht="12" customHeight="1" thickBot="1">
      <c r="A74" s="74"/>
      <c r="B74" s="110"/>
      <c r="C74" s="111" t="s">
        <v>55</v>
      </c>
      <c r="D74" s="112"/>
      <c r="E74" s="113"/>
      <c r="F74" s="69"/>
      <c r="G74" s="71"/>
    </row>
    <row r="75" spans="1:7" ht="12.75" customHeight="1">
      <c r="A75" s="74"/>
      <c r="B75" s="114" t="s">
        <v>56</v>
      </c>
      <c r="C75" s="115">
        <v>140</v>
      </c>
      <c r="D75" s="156">
        <f>+G9</f>
        <v>100</v>
      </c>
      <c r="E75" s="116">
        <v>160</v>
      </c>
      <c r="F75" s="109"/>
      <c r="G75" s="72"/>
    </row>
    <row r="76" spans="1:7" ht="15.6" customHeight="1" thickBot="1">
      <c r="A76" s="74"/>
      <c r="B76" s="95" t="s">
        <v>57</v>
      </c>
      <c r="C76" s="96">
        <f>+C71/C75</f>
        <v>6208.5974999999999</v>
      </c>
      <c r="D76" s="96">
        <f>+C71/D75</f>
        <v>8692.0365000000002</v>
      </c>
      <c r="E76" s="117">
        <f>+C71/E75</f>
        <v>5432.5228125000003</v>
      </c>
      <c r="F76" s="109"/>
      <c r="G76" s="72"/>
    </row>
    <row r="77" spans="1:7" ht="11.25" customHeight="1">
      <c r="B77" s="100" t="s">
        <v>58</v>
      </c>
      <c r="C77" s="73"/>
      <c r="D77" s="73"/>
      <c r="E77" s="73"/>
      <c r="F77" s="73"/>
      <c r="G77" s="73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2022-07-25T22:15:47Z</dcterms:modified>
</cp:coreProperties>
</file>