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San Antonio\"/>
    </mc:Choice>
  </mc:AlternateContent>
  <bookViews>
    <workbookView xWindow="0" yWindow="0" windowWidth="23040" windowHeight="8616" activeTab="2"/>
  </bookViews>
  <sheets>
    <sheet name="LECHUGA COSTINA" sheetId="1" r:id="rId1"/>
    <sheet name="Hoja1" sheetId="2" r:id="rId2"/>
    <sheet name="A junio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3" l="1"/>
  <c r="G78" i="3"/>
  <c r="G79" i="3" s="1"/>
  <c r="G74" i="3"/>
  <c r="G73" i="3"/>
  <c r="G72" i="3"/>
  <c r="G71" i="3"/>
  <c r="G70" i="3"/>
  <c r="G75" i="3" s="1"/>
  <c r="C98" i="3" s="1"/>
  <c r="G65" i="3"/>
  <c r="G64" i="3"/>
  <c r="G62" i="3"/>
  <c r="G61" i="3"/>
  <c r="G60" i="3"/>
  <c r="G59" i="3"/>
  <c r="G58" i="3"/>
  <c r="G56" i="3"/>
  <c r="G55" i="3"/>
  <c r="G53" i="3"/>
  <c r="G52" i="3"/>
  <c r="G51" i="3"/>
  <c r="G50" i="3"/>
  <c r="G48" i="3"/>
  <c r="G66" i="3" s="1"/>
  <c r="C97" i="3" s="1"/>
  <c r="G43" i="3"/>
  <c r="G42" i="3"/>
  <c r="G44" i="3" s="1"/>
  <c r="C96" i="3" s="1"/>
  <c r="G41" i="3"/>
  <c r="G40" i="3"/>
  <c r="G36" i="3"/>
  <c r="G37" i="3" s="1"/>
  <c r="G32" i="3"/>
  <c r="G31" i="3"/>
  <c r="G30" i="3"/>
  <c r="G29" i="3"/>
  <c r="G28" i="3"/>
  <c r="G27" i="3"/>
  <c r="G26" i="3"/>
  <c r="G25" i="3"/>
  <c r="G24" i="3"/>
  <c r="G23" i="3"/>
  <c r="G22" i="3"/>
  <c r="G21" i="3"/>
  <c r="G12" i="3"/>
  <c r="G80" i="3" s="1"/>
  <c r="G81" i="3" s="1"/>
  <c r="G33" i="3" l="1"/>
  <c r="C94" i="3" s="1"/>
  <c r="C100" i="3" s="1"/>
  <c r="C95" i="3"/>
  <c r="C99" i="3"/>
  <c r="D105" i="1"/>
  <c r="G40" i="1"/>
  <c r="C106" i="3" l="1"/>
  <c r="E106" i="3"/>
  <c r="D106" i="3"/>
  <c r="D99" i="3"/>
  <c r="D96" i="3"/>
  <c r="D98" i="3"/>
  <c r="D97" i="3"/>
  <c r="D94" i="3"/>
  <c r="G56" i="1"/>
  <c r="G71" i="1"/>
  <c r="G72" i="1"/>
  <c r="G73" i="1"/>
  <c r="G74" i="1"/>
  <c r="G59" i="1"/>
  <c r="G60" i="1"/>
  <c r="G61" i="1"/>
  <c r="G62" i="1"/>
  <c r="G64" i="1"/>
  <c r="G65" i="1"/>
  <c r="G58" i="1"/>
  <c r="G53" i="1"/>
  <c r="G51" i="1"/>
  <c r="G52" i="1"/>
  <c r="G50" i="1"/>
  <c r="G36" i="1"/>
  <c r="C95" i="1" s="1"/>
  <c r="G29" i="1"/>
  <c r="G28" i="1"/>
  <c r="G27" i="1"/>
  <c r="G12" i="1"/>
  <c r="D100" i="3" l="1"/>
  <c r="G37" i="1"/>
  <c r="G22" i="1"/>
  <c r="G23" i="1"/>
  <c r="G24" i="1"/>
  <c r="G25" i="1"/>
  <c r="G26" i="1"/>
  <c r="G30" i="1"/>
  <c r="G31" i="1"/>
  <c r="G32" i="1"/>
  <c r="G70" i="1" l="1"/>
  <c r="G75" i="1" s="1"/>
  <c r="C98" i="1" s="1"/>
  <c r="G55" i="1"/>
  <c r="G48" i="1"/>
  <c r="G43" i="1"/>
  <c r="G42" i="1"/>
  <c r="G41" i="1"/>
  <c r="G21" i="1"/>
  <c r="G80" i="1"/>
  <c r="G66" i="1" l="1"/>
  <c r="C97" i="1" s="1"/>
  <c r="G33" i="1"/>
  <c r="C94" i="1" s="1"/>
  <c r="G44" i="1"/>
  <c r="C96" i="1" s="1"/>
  <c r="G78" i="1" l="1"/>
  <c r="C99" i="1" s="1"/>
  <c r="G79" i="1" l="1"/>
  <c r="C100" i="1" l="1"/>
  <c r="G81" i="1"/>
  <c r="D106" i="1" l="1"/>
  <c r="E106" i="1"/>
  <c r="C106" i="1"/>
  <c r="D97" i="1"/>
  <c r="D98" i="1"/>
  <c r="D96" i="1"/>
  <c r="D94" i="1"/>
  <c r="D99" i="1"/>
  <c r="D100" i="1" l="1"/>
</calcChain>
</file>

<file path=xl/sharedStrings.xml><?xml version="1.0" encoding="utf-8"?>
<sst xmlns="http://schemas.openxmlformats.org/spreadsheetml/2006/main" count="469" uniqueCount="159">
  <si>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</si>
  <si>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</si>
  <si>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</si>
  <si>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</si>
  <si>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</si>
  <si>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</si>
  <si>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</si>
  <si>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</si>
  <si>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</si>
  <si>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</si>
  <si>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</si>
  <si>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</si>
  <si>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</si>
  <si>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</si>
  <si>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</si>
  <si>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</si>
  <si>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</si>
  <si>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</si>
  <si>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</si>
  <si>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</si>
  <si>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</si>
  <si>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</si>
  <si>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</si>
  <si>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</si>
  <si>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</si>
  <si>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</si>
  <si>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</si>
  <si>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</si>
  <si>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</si>
  <si>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</si>
  <si>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</si>
  <si>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</si>
  <si>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</si>
  <si>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</si>
  <si>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</si>
  <si>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</si>
  <si>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</si>
  <si>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Option Pro 32% WG(*)</t>
  </si>
  <si>
    <t>INSECTICIDAS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</si>
  <si>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</si>
  <si>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</si>
  <si>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</si>
  <si>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</si>
  <si>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</si>
  <si>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</si>
  <si>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</si>
  <si>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</si>
  <si>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</si>
  <si>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</si>
  <si>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</si>
  <si>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</si>
  <si>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</si>
  <si>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</si>
  <si>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</si>
  <si>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</si>
  <si>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</si>
  <si>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</si>
  <si>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</si>
  <si>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</si>
  <si>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</si>
  <si>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</si>
  <si>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Santiago</t>
  </si>
  <si>
    <t>Valpariso</t>
  </si>
  <si>
    <t>San Antonio</t>
  </si>
  <si>
    <t>Medio / Alto</t>
  </si>
  <si>
    <t xml:space="preserve">Diciembre a Mayo </t>
  </si>
  <si>
    <t>Todo el año</t>
  </si>
  <si>
    <t>Rastraje</t>
  </si>
  <si>
    <t>Melgadura/Camellones</t>
  </si>
  <si>
    <t>Acarreo de Insumos</t>
  </si>
  <si>
    <t>Todo El Año</t>
  </si>
  <si>
    <t>Planta</t>
  </si>
  <si>
    <t>Terra Sorb Foliar/Lt (Bioestimulante)</t>
  </si>
  <si>
    <t>Ultrasol de Crecimiento 25-25-10 (25 kg)</t>
  </si>
  <si>
    <t>Ultrasol multiproposito 18/18/18/ (25 Kg)</t>
  </si>
  <si>
    <t>Ultrasol Produccion 13/06/41 (25 kg)</t>
  </si>
  <si>
    <t>LT.</t>
  </si>
  <si>
    <t>Bo</t>
  </si>
  <si>
    <t>Nitrofoska Foliar PS</t>
  </si>
  <si>
    <t>Rukan Mix</t>
  </si>
  <si>
    <t>Frutaliv</t>
  </si>
  <si>
    <t>Set Calcio (Foliar) Bo 5 Kg.</t>
  </si>
  <si>
    <t>Ácido Fosfórico (25 kg)</t>
  </si>
  <si>
    <t>Harvest More H.M.(5-5-45) Foliar 25 Kg</t>
  </si>
  <si>
    <t xml:space="preserve">Ultramazol MAP Soluble (Fósforo) 25 kg </t>
  </si>
  <si>
    <t>Set Calcio (Foliar)Bo 5 Kg.</t>
  </si>
  <si>
    <t>Giber Plus (Hormonal) 5 Lt</t>
  </si>
  <si>
    <t>KG</t>
  </si>
  <si>
    <t>Toda Temporada</t>
  </si>
  <si>
    <t>FUNGICIDAS</t>
  </si>
  <si>
    <t>Talstar(Arañitas) ACABAN</t>
  </si>
  <si>
    <t>Vertimec</t>
  </si>
  <si>
    <t>Bellis</t>
  </si>
  <si>
    <t>Topas 200EW x 1 Lt</t>
  </si>
  <si>
    <t>Acoidal Flo (Azufre)</t>
  </si>
  <si>
    <t>Cercobin M /  o Poliben</t>
  </si>
  <si>
    <t>Strepto Plus</t>
  </si>
  <si>
    <t>Solubor</t>
  </si>
  <si>
    <t>Phyton</t>
  </si>
  <si>
    <t>Swich</t>
  </si>
  <si>
    <t xml:space="preserve">Energia Riego </t>
  </si>
  <si>
    <t>OTROS INSUMOS</t>
  </si>
  <si>
    <t>Cintas de Riego  (3.962 mt ) Aquatrax GT</t>
  </si>
  <si>
    <t>Conectores (Miniválvulas)</t>
  </si>
  <si>
    <t>UN</t>
  </si>
  <si>
    <t>RO</t>
  </si>
  <si>
    <t>Temporada</t>
  </si>
  <si>
    <t>Rendimiento Productivo/Ha</t>
  </si>
  <si>
    <t>PRECIO ESTIMADO (UNIDAD)</t>
  </si>
  <si>
    <t>Cartagena - Santo Domingo</t>
  </si>
  <si>
    <t>Todo el Año</t>
  </si>
  <si>
    <t>Heladas, Lluvia extemporaneas, Baguada Costera</t>
  </si>
  <si>
    <t>Tirado de Cintas</t>
  </si>
  <si>
    <t>Septiembre</t>
  </si>
  <si>
    <t>Aplicación Herbicida</t>
  </si>
  <si>
    <t>Riego pre trasplante</t>
  </si>
  <si>
    <t>Trasplante</t>
  </si>
  <si>
    <t>Riego post trasplante</t>
  </si>
  <si>
    <t>Aplicación de fitosanitarios</t>
  </si>
  <si>
    <t>Riegos</t>
  </si>
  <si>
    <t>Limpia Manual</t>
  </si>
  <si>
    <t>Septiembre a Noviembre</t>
  </si>
  <si>
    <t>Aplicaciones Fitosanitarias</t>
  </si>
  <si>
    <t>Ligado</t>
  </si>
  <si>
    <t>Cosecha (Corta,Embalaje y Carga)</t>
  </si>
  <si>
    <t xml:space="preserve">Cultivadora </t>
  </si>
  <si>
    <t>Urea (Un. De N)</t>
  </si>
  <si>
    <t>Ácido Fosfórico</t>
  </si>
  <si>
    <t>Nitrato de Potasio</t>
  </si>
  <si>
    <t>Nitrato de Calcio</t>
  </si>
  <si>
    <t>Kg.</t>
  </si>
  <si>
    <t>Sep/Oct</t>
  </si>
  <si>
    <t>Sep/Oct.</t>
  </si>
  <si>
    <t>Imidacloprid 35% ( MURALLA)</t>
  </si>
  <si>
    <t>Mefenoxam (RIDOMIL)</t>
  </si>
  <si>
    <t>Tiafonato Metil 70%  (CERCOBIN)</t>
  </si>
  <si>
    <t>Mancozeb 80% (CRATER)</t>
  </si>
  <si>
    <t>Azoxistrobina / Difenoconazol (DITHANE)</t>
  </si>
  <si>
    <t>HERBICIDA</t>
  </si>
  <si>
    <t>Pendimetalin 33%</t>
  </si>
  <si>
    <t>Oxifluorfen 24%   (TANGO)</t>
  </si>
  <si>
    <t>Precios de Insumos en lugar de empresa de insumos</t>
  </si>
  <si>
    <t>Precio de venta del producto corresponde puesto transado  en Ferias de Santiago</t>
  </si>
  <si>
    <t>LECHUGA</t>
  </si>
  <si>
    <t>Costina (Matelote)</t>
  </si>
  <si>
    <t>Lamda-Cihalotrina 5 % (KARATE) 1 lt.</t>
  </si>
  <si>
    <t>PoliestilenoNegro (Mulch) 1x 1,4 Mts</t>
  </si>
  <si>
    <t>Otros Fitting Tuberias,  Uniones</t>
  </si>
  <si>
    <t>Rendimiento  (UNIDADES/ha)</t>
  </si>
  <si>
    <t>NORMAL</t>
  </si>
  <si>
    <t>OPTIMISTA</t>
  </si>
  <si>
    <t>PESIMISTA</t>
  </si>
  <si>
    <t>Escenario de Costo Unidades/Ha</t>
  </si>
  <si>
    <t>Costo unitario ($/UN. (*)</t>
  </si>
  <si>
    <t>ITEMS</t>
  </si>
  <si>
    <t>Iprodione 50% (DAGER) (Rovral)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</si>
  <si>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</si>
  <si>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</si>
  <si>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SEPT/OCT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</si>
</sst>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_ ;_ * \-#,##0.00_ ;_ * &quot;-&quot;_ ;_ @_ "/>
    <numFmt numFmtId="169" formatCode="_ * #,##0.0_ ;_ * \-#,##0.0_ ;_ * &quot;-&quot;_ ;_ @_ 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64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94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/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/>
    <xf numFmtId="0" fontId="1" fillId="2" borderId="6" xfId="0" applyNumberFormat="1" applyFont="1" applyFill="1" applyBorder="1" applyAlignment="1">
      <alignment horizontal="center" wrapText="1"/>
    </xf>
    <xf numFmtId="41" fontId="1" fillId="2" borderId="6" xfId="1" applyFont="1" applyFill="1" applyBorder="1" applyAlignment="1"/>
    <xf numFmtId="41" fontId="1" fillId="2" borderId="19" xfId="1" applyFont="1" applyFill="1" applyBorder="1" applyAlignment="1"/>
    <xf numFmtId="49" fontId="3" fillId="2" borderId="52" xfId="0" applyNumberFormat="1" applyFont="1" applyFill="1" applyBorder="1" applyAlignment="1"/>
    <xf numFmtId="0" fontId="1" fillId="2" borderId="52" xfId="0" applyFont="1" applyFill="1" applyBorder="1" applyAlignment="1">
      <alignment horizontal="center"/>
    </xf>
    <xf numFmtId="41" fontId="1" fillId="2" borderId="52" xfId="1" applyFont="1" applyFill="1" applyBorder="1" applyAlignment="1"/>
    <xf numFmtId="49" fontId="3" fillId="10" borderId="6" xfId="0" applyNumberFormat="1" applyFont="1" applyFill="1" applyBorder="1" applyAlignment="1"/>
    <xf numFmtId="49" fontId="3" fillId="10" borderId="6" xfId="0" applyNumberFormat="1" applyFont="1" applyFill="1" applyBorder="1" applyAlignment="1">
      <alignment horizontal="left" vertical="center" wrapText="1"/>
    </xf>
    <xf numFmtId="168" fontId="1" fillId="2" borderId="6" xfId="1" applyNumberFormat="1" applyFont="1" applyFill="1" applyBorder="1" applyAlignment="1"/>
    <xf numFmtId="3" fontId="1" fillId="2" borderId="52" xfId="0" applyNumberFormat="1" applyFont="1" applyFill="1" applyBorder="1" applyAlignment="1"/>
    <xf numFmtId="49" fontId="3" fillId="11" borderId="52" xfId="0" applyNumberFormat="1" applyFont="1" applyFill="1" applyBorder="1" applyAlignment="1"/>
    <xf numFmtId="49" fontId="1" fillId="2" borderId="52" xfId="0" applyNumberFormat="1" applyFont="1" applyFill="1" applyBorder="1" applyAlignment="1">
      <alignment wrapText="1"/>
    </xf>
    <xf numFmtId="49" fontId="1" fillId="2" borderId="53" xfId="0" applyNumberFormat="1" applyFont="1" applyFill="1" applyBorder="1" applyAlignment="1">
      <alignment wrapText="1"/>
    </xf>
    <xf numFmtId="49" fontId="1" fillId="2" borderId="52" xfId="0" applyNumberFormat="1" applyFont="1" applyFill="1" applyBorder="1" applyAlignment="1">
      <alignment horizontal="center"/>
    </xf>
    <xf numFmtId="49" fontId="1" fillId="2" borderId="53" xfId="0" applyNumberFormat="1" applyFont="1" applyFill="1" applyBorder="1" applyAlignment="1">
      <alignment horizontal="center"/>
    </xf>
    <xf numFmtId="49" fontId="1" fillId="2" borderId="52" xfId="0" applyNumberFormat="1" applyFont="1" applyFill="1" applyBorder="1" applyAlignment="1">
      <alignment horizontal="center" wrapText="1"/>
    </xf>
    <xf numFmtId="49" fontId="1" fillId="2" borderId="53" xfId="0" applyNumberFormat="1" applyFont="1" applyFill="1" applyBorder="1" applyAlignment="1">
      <alignment horizontal="center" wrapText="1"/>
    </xf>
    <xf numFmtId="165" fontId="1" fillId="2" borderId="52" xfId="0" applyNumberFormat="1" applyFont="1" applyFill="1" applyBorder="1" applyAlignment="1"/>
    <xf numFmtId="165" fontId="1" fillId="2" borderId="53" xfId="0" applyNumberFormat="1" applyFont="1" applyFill="1" applyBorder="1" applyAlignment="1"/>
    <xf numFmtId="3" fontId="1" fillId="2" borderId="52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49" fontId="1" fillId="2" borderId="52" xfId="0" applyNumberFormat="1" applyFont="1" applyFill="1" applyBorder="1" applyAlignment="1"/>
    <xf numFmtId="49" fontId="1" fillId="2" borderId="57" xfId="0" applyNumberFormat="1" applyFont="1" applyFill="1" applyBorder="1" applyAlignment="1"/>
    <xf numFmtId="49" fontId="3" fillId="10" borderId="55" xfId="0" applyNumberFormat="1" applyFont="1" applyFill="1" applyBorder="1" applyAlignment="1"/>
    <xf numFmtId="49" fontId="3" fillId="11" borderId="58" xfId="0" applyNumberFormat="1" applyFont="1" applyFill="1" applyBorder="1" applyAlignment="1"/>
    <xf numFmtId="41" fontId="1" fillId="2" borderId="6" xfId="1" applyFont="1" applyFill="1" applyBorder="1" applyAlignment="1">
      <alignment horizontal="center"/>
    </xf>
    <xf numFmtId="168" fontId="1" fillId="2" borderId="6" xfId="1" applyNumberFormat="1" applyFont="1" applyFill="1" applyBorder="1" applyAlignment="1">
      <alignment horizontal="center"/>
    </xf>
    <xf numFmtId="41" fontId="1" fillId="2" borderId="52" xfId="1" applyFont="1" applyFill="1" applyBorder="1" applyAlignment="1">
      <alignment horizontal="center"/>
    </xf>
    <xf numFmtId="49" fontId="3" fillId="10" borderId="52" xfId="0" applyNumberFormat="1" applyFont="1" applyFill="1" applyBorder="1" applyAlignment="1"/>
    <xf numFmtId="169" fontId="1" fillId="2" borderId="52" xfId="1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41" fontId="1" fillId="12" borderId="6" xfId="1" applyFont="1" applyFill="1" applyBorder="1" applyAlignment="1">
      <alignment horizontal="center"/>
    </xf>
    <xf numFmtId="3" fontId="1" fillId="12" borderId="6" xfId="0" applyNumberFormat="1" applyFont="1" applyFill="1" applyBorder="1" applyAlignment="1"/>
    <xf numFmtId="0" fontId="1" fillId="12" borderId="52" xfId="0" applyFont="1" applyFill="1" applyBorder="1" applyAlignment="1">
      <alignment horizontal="center"/>
    </xf>
    <xf numFmtId="41" fontId="1" fillId="12" borderId="52" xfId="1" applyFont="1" applyFill="1" applyBorder="1" applyAlignment="1">
      <alignment horizontal="center"/>
    </xf>
    <xf numFmtId="3" fontId="1" fillId="12" borderId="52" xfId="0" applyNumberFormat="1" applyFont="1" applyFill="1" applyBorder="1" applyAlignment="1"/>
    <xf numFmtId="0" fontId="2" fillId="3" borderId="63" xfId="0" applyFont="1" applyFill="1" applyBorder="1" applyAlignment="1">
      <alignment vertical="center"/>
    </xf>
    <xf numFmtId="3" fontId="1" fillId="2" borderId="52" xfId="0" applyNumberFormat="1" applyFont="1" applyFill="1" applyBorder="1" applyAlignment="1">
      <alignment horizontal="right" wrapText="1"/>
    </xf>
    <xf numFmtId="0" fontId="2" fillId="3" borderId="65" xfId="0" applyFont="1" applyFill="1" applyBorder="1" applyAlignment="1">
      <alignment vertical="center"/>
    </xf>
    <xf numFmtId="3" fontId="1" fillId="2" borderId="65" xfId="0" applyNumberFormat="1" applyFont="1" applyFill="1" applyBorder="1" applyAlignment="1"/>
    <xf numFmtId="0" fontId="3" fillId="2" borderId="52" xfId="0" applyFont="1" applyFill="1" applyBorder="1" applyAlignment="1">
      <alignment horizontal="left" vertical="center" wrapText="1"/>
    </xf>
    <xf numFmtId="3" fontId="1" fillId="12" borderId="57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12" borderId="14" xfId="0" applyFont="1" applyFill="1" applyBorder="1" applyAlignment="1">
      <alignment vertical="center"/>
    </xf>
    <xf numFmtId="0" fontId="1" fillId="1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5" borderId="15" xfId="0" applyNumberFormat="1" applyFont="1" applyFill="1" applyBorder="1" applyAlignment="1">
      <alignment vertical="center"/>
    </xf>
    <xf numFmtId="0" fontId="1" fillId="12" borderId="16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vertical="center"/>
    </xf>
    <xf numFmtId="0" fontId="1" fillId="12" borderId="64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49" fontId="6" fillId="3" borderId="66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1" fontId="1" fillId="2" borderId="63" xfId="1" applyFont="1" applyFill="1" applyBorder="1" applyAlignment="1">
      <alignment vertical="center"/>
    </xf>
    <xf numFmtId="41" fontId="1" fillId="2" borderId="55" xfId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3" fontId="1" fillId="2" borderId="67" xfId="0" applyNumberFormat="1" applyFont="1" applyFill="1" applyBorder="1" applyAlignment="1"/>
    <xf numFmtId="0" fontId="1" fillId="2" borderId="22" xfId="0" applyFont="1" applyFill="1" applyBorder="1" applyAlignment="1"/>
    <xf numFmtId="49" fontId="2" fillId="3" borderId="54" xfId="0" applyNumberFormat="1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68" xfId="0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69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6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166" fontId="6" fillId="6" borderId="31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0" xfId="0" applyFont="1" applyFill="1" applyBorder="1" applyAlignment="1"/>
    <xf numFmtId="49" fontId="3" fillId="8" borderId="32" xfId="0" applyNumberFormat="1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10" fontId="1" fillId="2" borderId="35" xfId="0" applyNumberFormat="1" applyFont="1" applyFill="1" applyBorder="1" applyAlignment="1"/>
    <xf numFmtId="41" fontId="3" fillId="2" borderId="6" xfId="0" applyNumberFormat="1" applyFont="1" applyFill="1" applyBorder="1" applyAlignment="1">
      <alignment vertical="center"/>
    </xf>
    <xf numFmtId="3" fontId="1" fillId="7" borderId="20" xfId="0" applyNumberFormat="1" applyFont="1" applyFill="1" applyBorder="1" applyAlignment="1"/>
    <xf numFmtId="167" fontId="3" fillId="2" borderId="6" xfId="0" applyNumberFormat="1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167" fontId="3" fillId="8" borderId="37" xfId="0" applyNumberFormat="1" applyFont="1" applyFill="1" applyBorder="1" applyAlignment="1">
      <alignment vertical="center"/>
    </xf>
    <xf numFmtId="10" fontId="3" fillId="8" borderId="38" xfId="0" applyNumberFormat="1" applyFont="1" applyFill="1" applyBorder="1" applyAlignment="1">
      <alignment vertical="center"/>
    </xf>
    <xf numFmtId="0" fontId="6" fillId="9" borderId="60" xfId="0" applyFont="1" applyFill="1" applyBorder="1" applyAlignment="1">
      <alignment vertical="center"/>
    </xf>
    <xf numFmtId="49" fontId="9" fillId="9" borderId="61" xfId="0" applyNumberFormat="1" applyFont="1" applyFill="1" applyBorder="1" applyAlignment="1">
      <alignment vertical="center"/>
    </xf>
    <xf numFmtId="0" fontId="6" fillId="9" borderId="61" xfId="0" applyFont="1" applyFill="1" applyBorder="1" applyAlignment="1">
      <alignment vertical="center"/>
    </xf>
    <xf numFmtId="0" fontId="6" fillId="9" borderId="62" xfId="0" applyFont="1" applyFill="1" applyBorder="1" applyAlignment="1">
      <alignment vertical="center"/>
    </xf>
    <xf numFmtId="0" fontId="1" fillId="10" borderId="55" xfId="0" applyNumberFormat="1" applyFont="1" applyFill="1" applyBorder="1" applyAlignment="1"/>
    <xf numFmtId="0" fontId="1" fillId="10" borderId="55" xfId="0" applyNumberFormat="1" applyFont="1" applyFill="1" applyBorder="1" applyAlignment="1">
      <alignment horizontal="center"/>
    </xf>
    <xf numFmtId="0" fontId="3" fillId="10" borderId="55" xfId="0" applyNumberFormat="1" applyFont="1" applyFill="1" applyBorder="1" applyAlignment="1">
      <alignment horizontal="center" vertical="center"/>
    </xf>
    <xf numFmtId="41" fontId="3" fillId="10" borderId="55" xfId="1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166" fontId="3" fillId="2" borderId="20" xfId="0" applyNumberFormat="1" applyFont="1" applyFill="1" applyBorder="1" applyAlignment="1">
      <alignment vertical="center"/>
    </xf>
    <xf numFmtId="49" fontId="3" fillId="11" borderId="50" xfId="0" applyNumberFormat="1" applyFont="1" applyFill="1" applyBorder="1" applyAlignment="1">
      <alignment vertical="center"/>
    </xf>
    <xf numFmtId="3" fontId="3" fillId="11" borderId="58" xfId="0" applyNumberFormat="1" applyFont="1" applyFill="1" applyBorder="1" applyAlignment="1">
      <alignment horizontal="right" vertical="center"/>
    </xf>
    <xf numFmtId="3" fontId="3" fillId="11" borderId="51" xfId="0" applyNumberFormat="1" applyFont="1" applyFill="1" applyBorder="1" applyAlignment="1">
      <alignment horizontal="right" vertical="center"/>
    </xf>
    <xf numFmtId="41" fontId="3" fillId="11" borderId="59" xfId="1" applyFont="1" applyFill="1" applyBorder="1" applyAlignment="1">
      <alignment horizontal="right" vertical="center"/>
    </xf>
    <xf numFmtId="0" fontId="3" fillId="7" borderId="20" xfId="0" applyFont="1" applyFill="1" applyBorder="1" applyAlignment="1">
      <alignment horizontal="right" vertical="center"/>
    </xf>
    <xf numFmtId="49" fontId="3" fillId="11" borderId="36" xfId="0" applyNumberFormat="1" applyFont="1" applyFill="1" applyBorder="1" applyAlignment="1">
      <alignment vertical="center"/>
    </xf>
    <xf numFmtId="167" fontId="3" fillId="11" borderId="37" xfId="0" applyNumberFormat="1" applyFont="1" applyFill="1" applyBorder="1" applyAlignment="1">
      <alignment horizontal="center" vertical="center"/>
    </xf>
    <xf numFmtId="167" fontId="3" fillId="11" borderId="38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49" fontId="1" fillId="11" borderId="52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0" borderId="52" xfId="0" applyNumberFormat="1" applyFont="1" applyFill="1" applyBorder="1" applyAlignment="1"/>
    <xf numFmtId="3" fontId="10" fillId="2" borderId="55" xfId="0" applyNumberFormat="1" applyFont="1" applyFill="1" applyBorder="1" applyAlignment="1"/>
    <xf numFmtId="49" fontId="9" fillId="9" borderId="39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6" fontId="6" fillId="3" borderId="70" xfId="0" applyNumberFormat="1" applyFont="1" applyFill="1" applyBorder="1" applyAlignment="1">
      <alignment vertical="center"/>
    </xf>
    <xf numFmtId="41" fontId="1" fillId="2" borderId="53" xfId="1" applyFont="1" applyFill="1" applyBorder="1" applyAlignment="1">
      <alignment vertical="center"/>
    </xf>
    <xf numFmtId="3" fontId="10" fillId="2" borderId="53" xfId="0" applyNumberFormat="1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1</xdr:row>
      <xdr:rowOff>164042</xdr:rowOff>
    </xdr:from>
    <xdr:to>
      <xdr:col>6</xdr:col>
      <xdr:colOff>590550</xdr:colOff>
      <xdr:row>8</xdr:row>
      <xdr:rowOff>5626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208" y="354542"/>
          <a:ext cx="5855759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237836</xdr:colOff>
      <xdr:row>0</xdr:row>
      <xdr:rowOff>101697</xdr:rowOff>
    </xdr:from>
    <xdr:to>
      <xdr:col>6</xdr:col>
      <xdr:colOff>831271</xdr:colOff>
      <xdr:row>6</xdr:row>
      <xdr:rowOff>190584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836" y="101697"/>
          <a:ext cx="6197599" cy="1252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opLeftCell="A61" zoomScale="120" zoomScaleNormal="120" workbookViewId="0">
      <selection activeCell="K51" sqref="K51"/>
    </sheetView>
  </sheetViews>
  <sheetFormatPr baseColWidth="10" defaultColWidth="10.77734375" defaultRowHeight="11.25" customHeight="1" x14ac:dyDescent="0.2"/>
  <cols>
    <col min="1" max="1" width="4.44140625" style="69" customWidth="1"/>
    <col min="2" max="2" width="23.77734375" style="69" customWidth="1"/>
    <col min="3" max="3" width="19.44140625" style="69" customWidth="1"/>
    <col min="4" max="4" width="9.44140625" style="69" customWidth="1"/>
    <col min="5" max="5" width="14.77734375" style="69" customWidth="1"/>
    <col min="6" max="6" width="9.77734375" style="69" customWidth="1"/>
    <col min="7" max="7" width="12.44140625" style="69" customWidth="1"/>
    <col min="8" max="9" width="10.77734375" style="69" hidden="1" customWidth="1"/>
    <col min="10" max="255" width="10.77734375" style="69" customWidth="1"/>
    <col min="256" max="16384" width="10.77734375" style="70"/>
  </cols>
  <sheetData>
    <row r="1" spans="1:7" ht="15" customHeight="1" x14ac:dyDescent="0.2">
      <c r="A1" s="68"/>
      <c r="B1" s="68"/>
      <c r="C1" s="68"/>
      <c r="D1" s="68"/>
      <c r="E1" s="68"/>
      <c r="F1" s="68"/>
      <c r="G1" s="68"/>
    </row>
    <row r="2" spans="1:7" ht="15" customHeight="1" x14ac:dyDescent="0.2">
      <c r="A2" s="68"/>
      <c r="B2" s="68"/>
      <c r="C2" s="68"/>
      <c r="D2" s="68"/>
      <c r="E2" s="68"/>
      <c r="F2" s="68"/>
      <c r="G2" s="68"/>
    </row>
    <row r="3" spans="1:7" ht="15" customHeight="1" x14ac:dyDescent="0.2">
      <c r="A3" s="68"/>
      <c r="B3" s="68"/>
      <c r="C3" s="68"/>
      <c r="D3" s="68"/>
      <c r="E3" s="68"/>
      <c r="F3" s="68"/>
      <c r="G3" s="68"/>
    </row>
    <row r="4" spans="1:7" ht="15" customHeight="1" x14ac:dyDescent="0.2">
      <c r="A4" s="68"/>
      <c r="B4" s="68"/>
      <c r="C4" s="68"/>
      <c r="D4" s="68"/>
      <c r="E4" s="68"/>
      <c r="F4" s="68"/>
      <c r="G4" s="68"/>
    </row>
    <row r="5" spans="1:7" ht="15" customHeight="1" x14ac:dyDescent="0.2">
      <c r="A5" s="68"/>
      <c r="B5" s="68"/>
      <c r="C5" s="68"/>
      <c r="D5" s="68"/>
      <c r="E5" s="68"/>
      <c r="F5" s="68"/>
      <c r="G5" s="68"/>
    </row>
    <row r="6" spans="1:7" ht="15" customHeight="1" x14ac:dyDescent="0.2">
      <c r="A6" s="68"/>
      <c r="B6" s="68"/>
      <c r="C6" s="68"/>
      <c r="D6" s="68"/>
      <c r="E6" s="68"/>
      <c r="F6" s="68"/>
      <c r="G6" s="68"/>
    </row>
    <row r="7" spans="1:7" ht="15" customHeight="1" x14ac:dyDescent="0.2">
      <c r="A7" s="68"/>
      <c r="B7" s="68"/>
      <c r="C7" s="68"/>
      <c r="D7" s="68"/>
      <c r="E7" s="68"/>
      <c r="F7" s="68"/>
      <c r="G7" s="68"/>
    </row>
    <row r="8" spans="1:7" ht="15" customHeight="1" x14ac:dyDescent="0.2">
      <c r="A8" s="68"/>
      <c r="B8" s="71"/>
      <c r="C8" s="72"/>
      <c r="D8" s="68"/>
      <c r="E8" s="72"/>
      <c r="F8" s="72"/>
      <c r="G8" s="72"/>
    </row>
    <row r="9" spans="1:7" ht="12" customHeight="1" x14ac:dyDescent="0.2">
      <c r="A9" s="73"/>
      <c r="B9" s="74" t="s">
        <v>0</v>
      </c>
      <c r="C9" s="3" t="s">
        <v>143</v>
      </c>
      <c r="D9" s="75"/>
      <c r="E9" s="185" t="s">
        <v>148</v>
      </c>
      <c r="F9" s="186"/>
      <c r="G9" s="15">
        <v>30000</v>
      </c>
    </row>
    <row r="10" spans="1:7" ht="38.25" customHeight="1" x14ac:dyDescent="0.2">
      <c r="A10" s="73"/>
      <c r="B10" s="1" t="s">
        <v>1</v>
      </c>
      <c r="C10" s="2" t="s">
        <v>144</v>
      </c>
      <c r="D10" s="75"/>
      <c r="E10" s="183" t="s">
        <v>2</v>
      </c>
      <c r="F10" s="184"/>
      <c r="G10" s="3" t="s">
        <v>158</v>
      </c>
    </row>
    <row r="11" spans="1:7" ht="18" customHeight="1" x14ac:dyDescent="0.2">
      <c r="A11" s="73"/>
      <c r="B11" s="1" t="s">
        <v>3</v>
      </c>
      <c r="C11" s="3" t="s">
        <v>64</v>
      </c>
      <c r="D11" s="75"/>
      <c r="E11" s="183" t="s">
        <v>108</v>
      </c>
      <c r="F11" s="184"/>
      <c r="G11" s="4">
        <v>300</v>
      </c>
    </row>
    <row r="12" spans="1:7" ht="11.25" customHeight="1" x14ac:dyDescent="0.2">
      <c r="A12" s="73"/>
      <c r="B12" s="1" t="s">
        <v>4</v>
      </c>
      <c r="C12" s="5" t="s">
        <v>62</v>
      </c>
      <c r="D12" s="75"/>
      <c r="E12" s="65" t="s">
        <v>5</v>
      </c>
      <c r="F12" s="66"/>
      <c r="G12" s="6">
        <f>G9*G11</f>
        <v>9000000</v>
      </c>
    </row>
    <row r="13" spans="1:7" ht="11.25" customHeight="1" x14ac:dyDescent="0.2">
      <c r="A13" s="73"/>
      <c r="B13" s="1" t="s">
        <v>6</v>
      </c>
      <c r="C13" s="3" t="s">
        <v>63</v>
      </c>
      <c r="D13" s="75"/>
      <c r="E13" s="183" t="s">
        <v>7</v>
      </c>
      <c r="F13" s="184"/>
      <c r="G13" s="3" t="s">
        <v>61</v>
      </c>
    </row>
    <row r="14" spans="1:7" ht="13.5" customHeight="1" x14ac:dyDescent="0.2">
      <c r="A14" s="73"/>
      <c r="B14" s="1" t="s">
        <v>8</v>
      </c>
      <c r="C14" s="3" t="s">
        <v>109</v>
      </c>
      <c r="D14" s="75"/>
      <c r="E14" s="183" t="s">
        <v>9</v>
      </c>
      <c r="F14" s="184"/>
      <c r="G14" s="3" t="s">
        <v>110</v>
      </c>
    </row>
    <row r="15" spans="1:7" ht="25.5" customHeight="1" x14ac:dyDescent="0.2">
      <c r="A15" s="73"/>
      <c r="B15" s="1" t="s">
        <v>10</v>
      </c>
      <c r="C15" s="7">
        <v>44567</v>
      </c>
      <c r="D15" s="75"/>
      <c r="E15" s="187" t="s">
        <v>11</v>
      </c>
      <c r="F15" s="188"/>
      <c r="G15" s="5" t="s">
        <v>111</v>
      </c>
    </row>
    <row r="16" spans="1:7" ht="12" customHeight="1" x14ac:dyDescent="0.2">
      <c r="A16" s="68"/>
      <c r="B16" s="76"/>
      <c r="C16" s="77"/>
      <c r="D16" s="72"/>
      <c r="E16" s="78"/>
      <c r="F16" s="78"/>
      <c r="G16" s="79"/>
    </row>
    <row r="17" spans="1:7" ht="12" customHeight="1" x14ac:dyDescent="0.2">
      <c r="A17" s="80"/>
      <c r="B17" s="189" t="s">
        <v>12</v>
      </c>
      <c r="C17" s="190"/>
      <c r="D17" s="190"/>
      <c r="E17" s="190"/>
      <c r="F17" s="190"/>
      <c r="G17" s="190"/>
    </row>
    <row r="18" spans="1:7" ht="12" customHeight="1" x14ac:dyDescent="0.2">
      <c r="A18" s="68"/>
      <c r="B18" s="81"/>
      <c r="C18" s="82"/>
      <c r="D18" s="82"/>
      <c r="E18" s="82"/>
      <c r="F18" s="83"/>
      <c r="G18" s="83"/>
    </row>
    <row r="19" spans="1:7" ht="12" customHeight="1" x14ac:dyDescent="0.2">
      <c r="A19" s="73"/>
      <c r="B19" s="84" t="s">
        <v>13</v>
      </c>
      <c r="C19" s="85"/>
      <c r="D19" s="86"/>
      <c r="E19" s="86"/>
      <c r="F19" s="86"/>
      <c r="G19" s="86"/>
    </row>
    <row r="20" spans="1:7" ht="24" customHeight="1" x14ac:dyDescent="0.2">
      <c r="A20" s="80"/>
      <c r="B20" s="87" t="s">
        <v>14</v>
      </c>
      <c r="C20" s="87" t="s">
        <v>15</v>
      </c>
      <c r="D20" s="87" t="s">
        <v>16</v>
      </c>
      <c r="E20" s="87" t="s">
        <v>17</v>
      </c>
      <c r="F20" s="87" t="s">
        <v>18</v>
      </c>
      <c r="G20" s="87" t="s">
        <v>19</v>
      </c>
    </row>
    <row r="21" spans="1:7" ht="12.75" customHeight="1" x14ac:dyDescent="0.2">
      <c r="A21" s="80"/>
      <c r="B21" s="64" t="s">
        <v>112</v>
      </c>
      <c r="C21" s="8" t="s">
        <v>20</v>
      </c>
      <c r="D21" s="21">
        <v>4</v>
      </c>
      <c r="E21" s="64" t="s">
        <v>113</v>
      </c>
      <c r="F21" s="6">
        <v>25000</v>
      </c>
      <c r="G21" s="6">
        <f>(D21*F21)</f>
        <v>100000</v>
      </c>
    </row>
    <row r="22" spans="1:7" ht="12.75" customHeight="1" x14ac:dyDescent="0.2">
      <c r="A22" s="80"/>
      <c r="B22" s="64" t="s">
        <v>114</v>
      </c>
      <c r="C22" s="8" t="s">
        <v>20</v>
      </c>
      <c r="D22" s="21">
        <v>1</v>
      </c>
      <c r="E22" s="64" t="s">
        <v>113</v>
      </c>
      <c r="F22" s="6">
        <v>25000</v>
      </c>
      <c r="G22" s="6">
        <f t="shared" ref="G22:G32" si="0">(D22*F22)</f>
        <v>25000</v>
      </c>
    </row>
    <row r="23" spans="1:7" ht="12.75" customHeight="1" x14ac:dyDescent="0.2">
      <c r="A23" s="80"/>
      <c r="B23" s="64" t="s">
        <v>115</v>
      </c>
      <c r="C23" s="8" t="s">
        <v>20</v>
      </c>
      <c r="D23" s="21">
        <v>1</v>
      </c>
      <c r="E23" s="64" t="s">
        <v>113</v>
      </c>
      <c r="F23" s="6">
        <v>25000</v>
      </c>
      <c r="G23" s="6">
        <f t="shared" si="0"/>
        <v>25000</v>
      </c>
    </row>
    <row r="24" spans="1:7" ht="12.75" customHeight="1" x14ac:dyDescent="0.2">
      <c r="A24" s="80"/>
      <c r="B24" s="64" t="s">
        <v>116</v>
      </c>
      <c r="C24" s="8" t="s">
        <v>20</v>
      </c>
      <c r="D24" s="21">
        <v>8</v>
      </c>
      <c r="E24" s="64" t="s">
        <v>113</v>
      </c>
      <c r="F24" s="6">
        <v>25000</v>
      </c>
      <c r="G24" s="6">
        <f t="shared" si="0"/>
        <v>200000</v>
      </c>
    </row>
    <row r="25" spans="1:7" ht="12.75" customHeight="1" x14ac:dyDescent="0.2">
      <c r="A25" s="80"/>
      <c r="B25" s="64" t="s">
        <v>117</v>
      </c>
      <c r="C25" s="8" t="s">
        <v>20</v>
      </c>
      <c r="D25" s="21">
        <v>1</v>
      </c>
      <c r="E25" s="64" t="s">
        <v>113</v>
      </c>
      <c r="F25" s="6">
        <v>25000</v>
      </c>
      <c r="G25" s="6">
        <f t="shared" si="0"/>
        <v>25000</v>
      </c>
    </row>
    <row r="26" spans="1:7" ht="12.75" customHeight="1" x14ac:dyDescent="0.2">
      <c r="A26" s="80"/>
      <c r="B26" s="64" t="s">
        <v>118</v>
      </c>
      <c r="C26" s="8" t="s">
        <v>20</v>
      </c>
      <c r="D26" s="21">
        <v>2</v>
      </c>
      <c r="E26" s="64" t="s">
        <v>113</v>
      </c>
      <c r="F26" s="6">
        <v>25000</v>
      </c>
      <c r="G26" s="6">
        <f t="shared" si="0"/>
        <v>50000</v>
      </c>
    </row>
    <row r="27" spans="1:7" ht="12.75" customHeight="1" x14ac:dyDescent="0.2">
      <c r="A27" s="80"/>
      <c r="B27" s="64" t="s">
        <v>119</v>
      </c>
      <c r="C27" s="8" t="s">
        <v>20</v>
      </c>
      <c r="D27" s="21">
        <v>2</v>
      </c>
      <c r="E27" s="64" t="s">
        <v>113</v>
      </c>
      <c r="F27" s="6">
        <v>25000</v>
      </c>
      <c r="G27" s="6">
        <f t="shared" si="0"/>
        <v>50000</v>
      </c>
    </row>
    <row r="28" spans="1:7" ht="12.75" customHeight="1" x14ac:dyDescent="0.2">
      <c r="A28" s="80"/>
      <c r="B28" s="64" t="s">
        <v>120</v>
      </c>
      <c r="C28" s="8" t="s">
        <v>20</v>
      </c>
      <c r="D28" s="21">
        <v>15</v>
      </c>
      <c r="E28" s="64" t="s">
        <v>113</v>
      </c>
      <c r="F28" s="6">
        <v>25000</v>
      </c>
      <c r="G28" s="6">
        <f t="shared" si="0"/>
        <v>375000</v>
      </c>
    </row>
    <row r="29" spans="1:7" ht="12.75" customHeight="1" x14ac:dyDescent="0.2">
      <c r="A29" s="80"/>
      <c r="B29" s="64" t="s">
        <v>119</v>
      </c>
      <c r="C29" s="8" t="s">
        <v>20</v>
      </c>
      <c r="D29" s="21">
        <v>9</v>
      </c>
      <c r="E29" s="64" t="s">
        <v>121</v>
      </c>
      <c r="F29" s="6">
        <v>25000</v>
      </c>
      <c r="G29" s="6">
        <f>D29*F29</f>
        <v>225000</v>
      </c>
    </row>
    <row r="30" spans="1:7" ht="12.75" customHeight="1" x14ac:dyDescent="0.2">
      <c r="A30" s="80"/>
      <c r="B30" s="64" t="s">
        <v>122</v>
      </c>
      <c r="C30" s="8" t="s">
        <v>20</v>
      </c>
      <c r="D30" s="21">
        <v>2</v>
      </c>
      <c r="E30" s="64" t="s">
        <v>66</v>
      </c>
      <c r="F30" s="6">
        <v>25000</v>
      </c>
      <c r="G30" s="6">
        <f t="shared" si="0"/>
        <v>50000</v>
      </c>
    </row>
    <row r="31" spans="1:7" ht="12.75" customHeight="1" x14ac:dyDescent="0.2">
      <c r="A31" s="80"/>
      <c r="B31" s="64" t="s">
        <v>123</v>
      </c>
      <c r="C31" s="8" t="s">
        <v>20</v>
      </c>
      <c r="D31" s="21">
        <v>2</v>
      </c>
      <c r="E31" s="64" t="s">
        <v>65</v>
      </c>
      <c r="F31" s="6">
        <v>25000</v>
      </c>
      <c r="G31" s="6">
        <f t="shared" si="0"/>
        <v>50000</v>
      </c>
    </row>
    <row r="32" spans="1:7" ht="12.75" customHeight="1" x14ac:dyDescent="0.2">
      <c r="A32" s="80"/>
      <c r="B32" s="64" t="s">
        <v>124</v>
      </c>
      <c r="C32" s="8" t="s">
        <v>20</v>
      </c>
      <c r="D32" s="21">
        <v>15</v>
      </c>
      <c r="E32" s="64" t="s">
        <v>21</v>
      </c>
      <c r="F32" s="6">
        <v>25000</v>
      </c>
      <c r="G32" s="59">
        <f t="shared" si="0"/>
        <v>375000</v>
      </c>
    </row>
    <row r="33" spans="1:11" ht="12.75" customHeight="1" x14ac:dyDescent="0.2">
      <c r="A33" s="80"/>
      <c r="B33" s="9" t="s">
        <v>22</v>
      </c>
      <c r="C33" s="10"/>
      <c r="D33" s="10"/>
      <c r="E33" s="10"/>
      <c r="F33" s="60"/>
      <c r="G33" s="121">
        <f>SUM(G21:G32)</f>
        <v>1550000</v>
      </c>
    </row>
    <row r="34" spans="1:11" ht="12" customHeight="1" x14ac:dyDescent="0.2">
      <c r="A34" s="73"/>
      <c r="B34" s="88" t="s">
        <v>23</v>
      </c>
      <c r="C34" s="89"/>
      <c r="D34" s="90"/>
      <c r="E34" s="90"/>
      <c r="F34" s="91"/>
      <c r="G34" s="92"/>
    </row>
    <row r="35" spans="1:11" ht="24" customHeight="1" x14ac:dyDescent="0.2">
      <c r="A35" s="73"/>
      <c r="B35" s="93" t="s">
        <v>14</v>
      </c>
      <c r="C35" s="94" t="s">
        <v>15</v>
      </c>
      <c r="D35" s="94" t="s">
        <v>16</v>
      </c>
      <c r="E35" s="93" t="s">
        <v>17</v>
      </c>
      <c r="F35" s="94" t="s">
        <v>18</v>
      </c>
      <c r="G35" s="95" t="s">
        <v>19</v>
      </c>
    </row>
    <row r="36" spans="1:11" ht="12" customHeight="1" x14ac:dyDescent="0.2">
      <c r="A36" s="73"/>
      <c r="B36" s="96" t="s">
        <v>125</v>
      </c>
      <c r="C36" s="97" t="s">
        <v>60</v>
      </c>
      <c r="D36" s="97">
        <v>0.5</v>
      </c>
      <c r="E36" s="97" t="s">
        <v>113</v>
      </c>
      <c r="F36" s="98">
        <v>90000</v>
      </c>
      <c r="G36" s="192">
        <f>D36*F36</f>
        <v>45000</v>
      </c>
    </row>
    <row r="37" spans="1:11" ht="12" customHeight="1" x14ac:dyDescent="0.2">
      <c r="A37" s="73"/>
      <c r="B37" s="11" t="s">
        <v>24</v>
      </c>
      <c r="C37" s="12"/>
      <c r="D37" s="12"/>
      <c r="E37" s="12"/>
      <c r="F37" s="100"/>
      <c r="G37" s="191">
        <f>SUM(G36)</f>
        <v>45000</v>
      </c>
    </row>
    <row r="38" spans="1:11" ht="12" customHeight="1" x14ac:dyDescent="0.2">
      <c r="A38" s="73"/>
      <c r="B38" s="88" t="s">
        <v>25</v>
      </c>
      <c r="C38" s="89"/>
      <c r="D38" s="90"/>
      <c r="E38" s="90"/>
      <c r="F38" s="91"/>
      <c r="G38" s="91"/>
    </row>
    <row r="39" spans="1:11" ht="24" customHeight="1" x14ac:dyDescent="0.2">
      <c r="A39" s="73"/>
      <c r="B39" s="101" t="s">
        <v>14</v>
      </c>
      <c r="C39" s="101" t="s">
        <v>15</v>
      </c>
      <c r="D39" s="101" t="s">
        <v>16</v>
      </c>
      <c r="E39" s="101" t="s">
        <v>17</v>
      </c>
      <c r="F39" s="102" t="s">
        <v>18</v>
      </c>
      <c r="G39" s="101" t="s">
        <v>19</v>
      </c>
    </row>
    <row r="40" spans="1:11" ht="12.75" customHeight="1" x14ac:dyDescent="0.2">
      <c r="A40" s="80"/>
      <c r="B40" s="64" t="s">
        <v>27</v>
      </c>
      <c r="C40" s="8" t="s">
        <v>26</v>
      </c>
      <c r="D40" s="21">
        <v>2</v>
      </c>
      <c r="E40" s="5" t="s">
        <v>113</v>
      </c>
      <c r="F40" s="6">
        <v>80000</v>
      </c>
      <c r="G40" s="6">
        <f>D40*F40</f>
        <v>160000</v>
      </c>
    </row>
    <row r="41" spans="1:11" ht="12.75" customHeight="1" x14ac:dyDescent="0.2">
      <c r="A41" s="80"/>
      <c r="B41" s="64" t="s">
        <v>67</v>
      </c>
      <c r="C41" s="8" t="s">
        <v>26</v>
      </c>
      <c r="D41" s="21">
        <v>3</v>
      </c>
      <c r="E41" s="5" t="s">
        <v>113</v>
      </c>
      <c r="F41" s="6">
        <v>80000</v>
      </c>
      <c r="G41" s="6">
        <f t="shared" ref="G41:G43" si="1">(D41*F41)</f>
        <v>240000</v>
      </c>
    </row>
    <row r="42" spans="1:11" ht="12.75" customHeight="1" x14ac:dyDescent="0.2">
      <c r="A42" s="80"/>
      <c r="B42" s="64" t="s">
        <v>68</v>
      </c>
      <c r="C42" s="8" t="s">
        <v>26</v>
      </c>
      <c r="D42" s="21">
        <v>2</v>
      </c>
      <c r="E42" s="5" t="s">
        <v>113</v>
      </c>
      <c r="F42" s="6">
        <v>80000</v>
      </c>
      <c r="G42" s="6">
        <f t="shared" si="1"/>
        <v>160000</v>
      </c>
    </row>
    <row r="43" spans="1:11" ht="12.75" customHeight="1" x14ac:dyDescent="0.2">
      <c r="A43" s="80"/>
      <c r="B43" s="64" t="s">
        <v>69</v>
      </c>
      <c r="C43" s="8" t="s">
        <v>26</v>
      </c>
      <c r="D43" s="21">
        <v>0.5</v>
      </c>
      <c r="E43" s="5" t="s">
        <v>70</v>
      </c>
      <c r="F43" s="6">
        <v>80000</v>
      </c>
      <c r="G43" s="59">
        <f t="shared" si="1"/>
        <v>40000</v>
      </c>
    </row>
    <row r="44" spans="1:11" ht="12.75" customHeight="1" x14ac:dyDescent="0.2">
      <c r="A44" s="73"/>
      <c r="B44" s="11" t="s">
        <v>28</v>
      </c>
      <c r="C44" s="12"/>
      <c r="D44" s="12"/>
      <c r="E44" s="12"/>
      <c r="F44" s="58"/>
      <c r="G44" s="121">
        <f>SUM(G40:G43)</f>
        <v>600000</v>
      </c>
    </row>
    <row r="45" spans="1:11" ht="12" customHeight="1" x14ac:dyDescent="0.2">
      <c r="A45" s="73"/>
      <c r="B45" s="88" t="s">
        <v>29</v>
      </c>
      <c r="C45" s="89"/>
      <c r="D45" s="90"/>
      <c r="E45" s="90"/>
      <c r="F45" s="91"/>
      <c r="G45" s="92"/>
    </row>
    <row r="46" spans="1:11" ht="24" customHeight="1" x14ac:dyDescent="0.2">
      <c r="A46" s="73"/>
      <c r="B46" s="102" t="s">
        <v>30</v>
      </c>
      <c r="C46" s="102" t="s">
        <v>31</v>
      </c>
      <c r="D46" s="102" t="s">
        <v>32</v>
      </c>
      <c r="E46" s="102" t="s">
        <v>17</v>
      </c>
      <c r="F46" s="102" t="s">
        <v>18</v>
      </c>
      <c r="G46" s="102" t="s">
        <v>19</v>
      </c>
      <c r="K46" s="103"/>
    </row>
    <row r="47" spans="1:11" ht="12.75" customHeight="1" x14ac:dyDescent="0.2">
      <c r="A47" s="80"/>
      <c r="B47" s="28" t="s">
        <v>33</v>
      </c>
      <c r="C47" s="13"/>
      <c r="D47" s="13"/>
      <c r="E47" s="13"/>
      <c r="F47" s="13"/>
      <c r="G47" s="62"/>
      <c r="K47" s="103"/>
    </row>
    <row r="48" spans="1:11" ht="12.75" customHeight="1" x14ac:dyDescent="0.2">
      <c r="A48" s="80"/>
      <c r="B48" s="65" t="s">
        <v>71</v>
      </c>
      <c r="C48" s="14" t="s">
        <v>15</v>
      </c>
      <c r="D48" s="47">
        <v>50000</v>
      </c>
      <c r="E48" s="14" t="s">
        <v>113</v>
      </c>
      <c r="F48" s="61">
        <v>20</v>
      </c>
      <c r="G48" s="193">
        <f>(D48*F48)</f>
        <v>1000000</v>
      </c>
    </row>
    <row r="49" spans="1:9" ht="12.75" customHeight="1" x14ac:dyDescent="0.2">
      <c r="A49" s="80"/>
      <c r="B49" s="27" t="s">
        <v>34</v>
      </c>
      <c r="C49" s="52"/>
      <c r="D49" s="53"/>
      <c r="E49" s="52"/>
      <c r="F49" s="54"/>
      <c r="G49" s="63"/>
    </row>
    <row r="50" spans="1:9" ht="12.75" customHeight="1" x14ac:dyDescent="0.2">
      <c r="A50" s="80"/>
      <c r="B50" s="174" t="s">
        <v>126</v>
      </c>
      <c r="C50" s="17" t="s">
        <v>130</v>
      </c>
      <c r="D50" s="47">
        <v>120</v>
      </c>
      <c r="E50" s="17" t="s">
        <v>131</v>
      </c>
      <c r="F50" s="15">
        <v>1681</v>
      </c>
      <c r="G50" s="15">
        <f>D50*F50</f>
        <v>201720</v>
      </c>
    </row>
    <row r="51" spans="1:9" ht="12.75" customHeight="1" x14ac:dyDescent="0.2">
      <c r="A51" s="80"/>
      <c r="B51" s="174" t="s">
        <v>127</v>
      </c>
      <c r="C51" s="17" t="s">
        <v>35</v>
      </c>
      <c r="D51" s="47">
        <v>10</v>
      </c>
      <c r="E51" s="17" t="s">
        <v>131</v>
      </c>
      <c r="F51" s="15">
        <v>3000</v>
      </c>
      <c r="G51" s="15">
        <f t="shared" ref="G51:G52" si="2">D51*F51</f>
        <v>30000</v>
      </c>
    </row>
    <row r="52" spans="1:9" ht="12.75" customHeight="1" x14ac:dyDescent="0.2">
      <c r="A52" s="80"/>
      <c r="B52" s="174" t="s">
        <v>128</v>
      </c>
      <c r="C52" s="17" t="s">
        <v>35</v>
      </c>
      <c r="D52" s="47">
        <v>50</v>
      </c>
      <c r="E52" s="17" t="s">
        <v>131</v>
      </c>
      <c r="F52" s="15">
        <v>1681</v>
      </c>
      <c r="G52" s="15">
        <f t="shared" si="2"/>
        <v>84050</v>
      </c>
    </row>
    <row r="53" spans="1:9" ht="12.75" customHeight="1" x14ac:dyDescent="0.2">
      <c r="A53" s="80"/>
      <c r="B53" s="174" t="s">
        <v>129</v>
      </c>
      <c r="C53" s="17" t="s">
        <v>130</v>
      </c>
      <c r="D53" s="47">
        <v>25</v>
      </c>
      <c r="E53" s="17" t="s">
        <v>132</v>
      </c>
      <c r="F53" s="15">
        <v>1261</v>
      </c>
      <c r="G53" s="15">
        <f>D53*F53</f>
        <v>31525</v>
      </c>
      <c r="I53" s="69">
        <v>0</v>
      </c>
    </row>
    <row r="54" spans="1:9" ht="12.75" customHeight="1" x14ac:dyDescent="0.2">
      <c r="A54" s="80"/>
      <c r="B54" s="27" t="s">
        <v>38</v>
      </c>
      <c r="C54" s="52"/>
      <c r="D54" s="53"/>
      <c r="E54" s="52"/>
      <c r="F54" s="54"/>
      <c r="G54" s="54"/>
    </row>
    <row r="55" spans="1:9" ht="12.75" customHeight="1" x14ac:dyDescent="0.2">
      <c r="A55" s="80"/>
      <c r="B55" s="65" t="s">
        <v>133</v>
      </c>
      <c r="C55" s="14" t="s">
        <v>36</v>
      </c>
      <c r="D55" s="48">
        <v>0.5</v>
      </c>
      <c r="E55" s="14" t="s">
        <v>131</v>
      </c>
      <c r="F55" s="15">
        <v>62000</v>
      </c>
      <c r="G55" s="15">
        <f>(D55*F55)</f>
        <v>31000</v>
      </c>
    </row>
    <row r="56" spans="1:9" ht="12.75" customHeight="1" x14ac:dyDescent="0.2">
      <c r="A56" s="80"/>
      <c r="B56" s="65" t="s">
        <v>145</v>
      </c>
      <c r="C56" s="14" t="s">
        <v>76</v>
      </c>
      <c r="D56" s="48">
        <v>1</v>
      </c>
      <c r="E56" s="14" t="s">
        <v>88</v>
      </c>
      <c r="F56" s="15">
        <v>38235</v>
      </c>
      <c r="G56" s="15">
        <f>(D56*F56)</f>
        <v>38235</v>
      </c>
    </row>
    <row r="57" spans="1:9" ht="12.75" customHeight="1" x14ac:dyDescent="0.2">
      <c r="A57" s="80"/>
      <c r="B57" s="27" t="s">
        <v>89</v>
      </c>
      <c r="C57" s="17"/>
      <c r="D57" s="47"/>
      <c r="E57" s="17"/>
      <c r="F57" s="15"/>
      <c r="G57" s="15"/>
    </row>
    <row r="58" spans="1:9" ht="12.75" customHeight="1" x14ac:dyDescent="0.2">
      <c r="A58" s="80"/>
      <c r="B58" s="175" t="s">
        <v>134</v>
      </c>
      <c r="C58" s="25" t="s">
        <v>35</v>
      </c>
      <c r="D58" s="49">
        <v>5</v>
      </c>
      <c r="E58" s="25" t="s">
        <v>132</v>
      </c>
      <c r="F58" s="30">
        <v>39916</v>
      </c>
      <c r="G58" s="30">
        <f>D58*F58</f>
        <v>199580</v>
      </c>
    </row>
    <row r="59" spans="1:9" ht="12.75" customHeight="1" x14ac:dyDescent="0.2">
      <c r="A59" s="80"/>
      <c r="B59" s="175" t="s">
        <v>135</v>
      </c>
      <c r="C59" s="25" t="s">
        <v>35</v>
      </c>
      <c r="D59" s="49">
        <v>2</v>
      </c>
      <c r="E59" s="25" t="s">
        <v>132</v>
      </c>
      <c r="F59" s="30">
        <v>25210</v>
      </c>
      <c r="G59" s="30">
        <f t="shared" ref="G59:G65" si="3">D59*F59</f>
        <v>50420</v>
      </c>
    </row>
    <row r="60" spans="1:9" ht="12.75" customHeight="1" x14ac:dyDescent="0.2">
      <c r="A60" s="80"/>
      <c r="B60" s="179" t="s">
        <v>155</v>
      </c>
      <c r="C60" s="25" t="s">
        <v>35</v>
      </c>
      <c r="D60" s="49">
        <v>2</v>
      </c>
      <c r="E60" s="25" t="s">
        <v>132</v>
      </c>
      <c r="F60" s="30">
        <v>27000</v>
      </c>
      <c r="G60" s="30">
        <f t="shared" si="3"/>
        <v>54000</v>
      </c>
    </row>
    <row r="61" spans="1:9" ht="12.75" customHeight="1" x14ac:dyDescent="0.2">
      <c r="A61" s="80"/>
      <c r="B61" s="179" t="s">
        <v>136</v>
      </c>
      <c r="C61" s="25" t="s">
        <v>35</v>
      </c>
      <c r="D61" s="49">
        <v>2</v>
      </c>
      <c r="E61" s="25" t="s">
        <v>132</v>
      </c>
      <c r="F61" s="30">
        <v>22500</v>
      </c>
      <c r="G61" s="30">
        <f t="shared" si="3"/>
        <v>45000</v>
      </c>
    </row>
    <row r="62" spans="1:9" ht="12.75" customHeight="1" x14ac:dyDescent="0.2">
      <c r="A62" s="80"/>
      <c r="B62" s="179" t="s">
        <v>137</v>
      </c>
      <c r="C62" s="25" t="s">
        <v>36</v>
      </c>
      <c r="D62" s="49">
        <v>1</v>
      </c>
      <c r="E62" s="25" t="s">
        <v>131</v>
      </c>
      <c r="F62" s="30">
        <v>87000</v>
      </c>
      <c r="G62" s="30">
        <f t="shared" si="3"/>
        <v>87000</v>
      </c>
    </row>
    <row r="63" spans="1:9" ht="12.75" customHeight="1" x14ac:dyDescent="0.2">
      <c r="A63" s="80"/>
      <c r="B63" s="50" t="s">
        <v>138</v>
      </c>
      <c r="C63" s="55"/>
      <c r="D63" s="56"/>
      <c r="E63" s="55"/>
      <c r="F63" s="57"/>
      <c r="G63" s="57"/>
    </row>
    <row r="64" spans="1:9" ht="12.75" customHeight="1" x14ac:dyDescent="0.2">
      <c r="A64" s="80"/>
      <c r="B64" s="179" t="s">
        <v>139</v>
      </c>
      <c r="C64" s="25" t="s">
        <v>36</v>
      </c>
      <c r="D64" s="49">
        <v>3</v>
      </c>
      <c r="E64" s="25" t="s">
        <v>113</v>
      </c>
      <c r="F64" s="30">
        <v>16250</v>
      </c>
      <c r="G64" s="30">
        <f t="shared" si="3"/>
        <v>48750</v>
      </c>
    </row>
    <row r="65" spans="1:7" ht="12.75" customHeight="1" x14ac:dyDescent="0.2">
      <c r="A65" s="80"/>
      <c r="B65" s="179" t="s">
        <v>140</v>
      </c>
      <c r="C65" s="25" t="s">
        <v>36</v>
      </c>
      <c r="D65" s="51">
        <v>1.5</v>
      </c>
      <c r="E65" s="25" t="s">
        <v>113</v>
      </c>
      <c r="F65" s="30">
        <v>19500</v>
      </c>
      <c r="G65" s="30">
        <f t="shared" si="3"/>
        <v>29250</v>
      </c>
    </row>
    <row r="66" spans="1:7" ht="13.5" customHeight="1" x14ac:dyDescent="0.2">
      <c r="A66" s="73"/>
      <c r="B66" s="11"/>
      <c r="C66" s="12"/>
      <c r="D66" s="12"/>
      <c r="E66" s="12"/>
      <c r="F66" s="58"/>
      <c r="G66" s="121">
        <f>SUM(G48:G65)</f>
        <v>1930530</v>
      </c>
    </row>
    <row r="67" spans="1:7" ht="12" customHeight="1" x14ac:dyDescent="0.2">
      <c r="A67" s="68"/>
      <c r="B67" s="104"/>
      <c r="C67" s="105"/>
      <c r="D67" s="105"/>
      <c r="E67" s="106"/>
      <c r="F67" s="107"/>
      <c r="G67" s="108"/>
    </row>
    <row r="68" spans="1:7" ht="12" customHeight="1" x14ac:dyDescent="0.2">
      <c r="A68" s="73"/>
      <c r="B68" s="88" t="s">
        <v>101</v>
      </c>
      <c r="C68" s="89"/>
      <c r="D68" s="90"/>
      <c r="E68" s="90"/>
      <c r="F68" s="91"/>
      <c r="G68" s="91"/>
    </row>
    <row r="69" spans="1:7" ht="24" customHeight="1" x14ac:dyDescent="0.2">
      <c r="A69" s="73"/>
      <c r="B69" s="101" t="s">
        <v>39</v>
      </c>
      <c r="C69" s="102" t="s">
        <v>31</v>
      </c>
      <c r="D69" s="102" t="s">
        <v>32</v>
      </c>
      <c r="E69" s="101" t="s">
        <v>17</v>
      </c>
      <c r="F69" s="102" t="s">
        <v>18</v>
      </c>
      <c r="G69" s="101" t="s">
        <v>19</v>
      </c>
    </row>
    <row r="70" spans="1:7" ht="12.75" customHeight="1" x14ac:dyDescent="0.2">
      <c r="A70" s="80"/>
      <c r="B70" s="32" t="s">
        <v>100</v>
      </c>
      <c r="C70" s="34" t="s">
        <v>106</v>
      </c>
      <c r="D70" s="40">
        <v>2000</v>
      </c>
      <c r="E70" s="36" t="s">
        <v>88</v>
      </c>
      <c r="F70" s="38">
        <v>190</v>
      </c>
      <c r="G70" s="30">
        <f>(D70*F70)</f>
        <v>380000</v>
      </c>
    </row>
    <row r="71" spans="1:7" ht="12.75" customHeight="1" x14ac:dyDescent="0.2">
      <c r="A71" s="109"/>
      <c r="B71" s="33" t="s">
        <v>146</v>
      </c>
      <c r="C71" s="35" t="s">
        <v>105</v>
      </c>
      <c r="D71" s="41">
        <v>8</v>
      </c>
      <c r="E71" s="37" t="s">
        <v>106</v>
      </c>
      <c r="F71" s="39">
        <v>110000</v>
      </c>
      <c r="G71" s="30">
        <f t="shared" ref="G71:G74" si="4">(D71*F71)</f>
        <v>880000</v>
      </c>
    </row>
    <row r="72" spans="1:7" ht="12.75" customHeight="1" x14ac:dyDescent="0.2">
      <c r="A72" s="109"/>
      <c r="B72" s="33" t="s">
        <v>102</v>
      </c>
      <c r="C72" s="35" t="s">
        <v>105</v>
      </c>
      <c r="D72" s="41">
        <v>2</v>
      </c>
      <c r="E72" s="37" t="s">
        <v>106</v>
      </c>
      <c r="F72" s="39">
        <v>159664</v>
      </c>
      <c r="G72" s="30">
        <f t="shared" si="4"/>
        <v>319328</v>
      </c>
    </row>
    <row r="73" spans="1:7" ht="12.75" customHeight="1" x14ac:dyDescent="0.2">
      <c r="A73" s="109"/>
      <c r="B73" s="33" t="s">
        <v>103</v>
      </c>
      <c r="C73" s="35" t="s">
        <v>104</v>
      </c>
      <c r="D73" s="41">
        <v>160</v>
      </c>
      <c r="E73" s="37" t="s">
        <v>106</v>
      </c>
      <c r="F73" s="39">
        <v>700</v>
      </c>
      <c r="G73" s="30">
        <f t="shared" si="4"/>
        <v>112000</v>
      </c>
    </row>
    <row r="74" spans="1:7" ht="12.75" customHeight="1" x14ac:dyDescent="0.2">
      <c r="A74" s="109"/>
      <c r="B74" s="33" t="s">
        <v>147</v>
      </c>
      <c r="C74" s="35" t="s">
        <v>104</v>
      </c>
      <c r="D74" s="41">
        <v>160</v>
      </c>
      <c r="E74" s="37" t="s">
        <v>106</v>
      </c>
      <c r="F74" s="39">
        <v>400</v>
      </c>
      <c r="G74" s="30">
        <f t="shared" si="4"/>
        <v>64000</v>
      </c>
    </row>
    <row r="75" spans="1:7" ht="13.5" customHeight="1" x14ac:dyDescent="0.2">
      <c r="A75" s="73"/>
      <c r="B75" s="110" t="s">
        <v>40</v>
      </c>
      <c r="C75" s="111"/>
      <c r="D75" s="111"/>
      <c r="E75" s="111"/>
      <c r="F75" s="112"/>
      <c r="G75" s="121">
        <f>SUM(G70)</f>
        <v>380000</v>
      </c>
    </row>
    <row r="76" spans="1:7" ht="12" customHeight="1" x14ac:dyDescent="0.2">
      <c r="A76" s="68"/>
      <c r="B76" s="113"/>
      <c r="C76" s="113"/>
      <c r="D76" s="113"/>
      <c r="E76" s="113"/>
      <c r="F76" s="114"/>
      <c r="G76" s="115"/>
    </row>
    <row r="77" spans="1:7" ht="12" customHeight="1" x14ac:dyDescent="0.2">
      <c r="A77" s="109"/>
      <c r="B77" s="116" t="s">
        <v>41</v>
      </c>
      <c r="C77" s="117"/>
      <c r="D77" s="117"/>
      <c r="E77" s="117"/>
      <c r="F77" s="117"/>
      <c r="G77" s="118">
        <v>3510375</v>
      </c>
    </row>
    <row r="78" spans="1:7" ht="12" customHeight="1" x14ac:dyDescent="0.2">
      <c r="A78" s="109"/>
      <c r="B78" s="119" t="s">
        <v>42</v>
      </c>
      <c r="C78" s="120"/>
      <c r="D78" s="120"/>
      <c r="E78" s="120"/>
      <c r="F78" s="120"/>
      <c r="G78" s="121">
        <f>G77*0.05</f>
        <v>175518.75</v>
      </c>
    </row>
    <row r="79" spans="1:7" ht="12" customHeight="1" x14ac:dyDescent="0.2">
      <c r="A79" s="109"/>
      <c r="B79" s="122" t="s">
        <v>43</v>
      </c>
      <c r="C79" s="123"/>
      <c r="D79" s="123"/>
      <c r="E79" s="123"/>
      <c r="F79" s="123"/>
      <c r="G79" s="124">
        <f>G78+G77</f>
        <v>3685893.75</v>
      </c>
    </row>
    <row r="80" spans="1:7" ht="12" customHeight="1" x14ac:dyDescent="0.2">
      <c r="A80" s="109"/>
      <c r="B80" s="119" t="s">
        <v>44</v>
      </c>
      <c r="C80" s="120"/>
      <c r="D80" s="120"/>
      <c r="E80" s="120"/>
      <c r="F80" s="120"/>
      <c r="G80" s="121">
        <f>G12</f>
        <v>9000000</v>
      </c>
    </row>
    <row r="81" spans="1:7" ht="12" customHeight="1" x14ac:dyDescent="0.2">
      <c r="A81" s="109"/>
      <c r="B81" s="125" t="s">
        <v>45</v>
      </c>
      <c r="C81" s="126"/>
      <c r="D81" s="126"/>
      <c r="E81" s="126"/>
      <c r="F81" s="126"/>
      <c r="G81" s="127">
        <f>G80-G79</f>
        <v>5314106.25</v>
      </c>
    </row>
    <row r="82" spans="1:7" ht="12" customHeight="1" x14ac:dyDescent="0.2">
      <c r="A82" s="109"/>
      <c r="B82" s="128" t="s">
        <v>156</v>
      </c>
      <c r="C82" s="129"/>
      <c r="D82" s="129"/>
      <c r="E82" s="129"/>
      <c r="F82" s="129"/>
      <c r="G82" s="130"/>
    </row>
    <row r="83" spans="1:7" ht="12.75" customHeight="1" thickBot="1" x14ac:dyDescent="0.25">
      <c r="A83" s="109"/>
      <c r="B83" s="131"/>
      <c r="C83" s="129"/>
      <c r="D83" s="129"/>
      <c r="E83" s="129"/>
      <c r="F83" s="129"/>
      <c r="G83" s="130"/>
    </row>
    <row r="84" spans="1:7" ht="12" customHeight="1" x14ac:dyDescent="0.2">
      <c r="A84" s="109"/>
      <c r="B84" s="132" t="s">
        <v>157</v>
      </c>
      <c r="C84" s="133"/>
      <c r="D84" s="133"/>
      <c r="E84" s="133"/>
      <c r="F84" s="134"/>
      <c r="G84" s="130"/>
    </row>
    <row r="85" spans="1:7" ht="12" customHeight="1" x14ac:dyDescent="0.2">
      <c r="A85" s="109"/>
      <c r="B85" s="135" t="s">
        <v>46</v>
      </c>
      <c r="C85" s="136"/>
      <c r="D85" s="136"/>
      <c r="E85" s="136"/>
      <c r="F85" s="137"/>
      <c r="G85" s="130"/>
    </row>
    <row r="86" spans="1:7" ht="12" customHeight="1" x14ac:dyDescent="0.2">
      <c r="A86" s="109"/>
      <c r="B86" s="135" t="s">
        <v>141</v>
      </c>
      <c r="C86" s="136"/>
      <c r="D86" s="136"/>
      <c r="E86" s="136"/>
      <c r="F86" s="137"/>
      <c r="G86" s="130"/>
    </row>
    <row r="87" spans="1:7" ht="12" customHeight="1" x14ac:dyDescent="0.2">
      <c r="A87" s="109"/>
      <c r="B87" s="135" t="s">
        <v>142</v>
      </c>
      <c r="C87" s="136"/>
      <c r="D87" s="136"/>
      <c r="E87" s="136"/>
      <c r="F87" s="137"/>
      <c r="G87" s="130"/>
    </row>
    <row r="88" spans="1:7" ht="12" customHeight="1" x14ac:dyDescent="0.2">
      <c r="A88" s="109"/>
      <c r="B88" s="135" t="s">
        <v>47</v>
      </c>
      <c r="C88" s="136"/>
      <c r="D88" s="136"/>
      <c r="E88" s="136"/>
      <c r="F88" s="137"/>
      <c r="G88" s="130"/>
    </row>
    <row r="89" spans="1:7" ht="12" customHeight="1" x14ac:dyDescent="0.2">
      <c r="A89" s="109"/>
      <c r="B89" s="135" t="s">
        <v>48</v>
      </c>
      <c r="C89" s="136"/>
      <c r="D89" s="136"/>
      <c r="E89" s="136"/>
      <c r="F89" s="137"/>
      <c r="G89" s="130"/>
    </row>
    <row r="90" spans="1:7" ht="12.75" customHeight="1" thickBot="1" x14ac:dyDescent="0.25">
      <c r="A90" s="109"/>
      <c r="B90" s="138" t="s">
        <v>49</v>
      </c>
      <c r="C90" s="139"/>
      <c r="D90" s="139"/>
      <c r="E90" s="139"/>
      <c r="F90" s="140"/>
      <c r="G90" s="130"/>
    </row>
    <row r="91" spans="1:7" ht="12.75" customHeight="1" x14ac:dyDescent="0.2">
      <c r="A91" s="109"/>
      <c r="B91" s="131"/>
      <c r="C91" s="136"/>
      <c r="D91" s="136"/>
      <c r="E91" s="136"/>
      <c r="F91" s="136"/>
      <c r="G91" s="130"/>
    </row>
    <row r="92" spans="1:7" ht="15" customHeight="1" thickBot="1" x14ac:dyDescent="0.25">
      <c r="A92" s="109"/>
      <c r="B92" s="181" t="s">
        <v>50</v>
      </c>
      <c r="C92" s="182"/>
      <c r="D92" s="141"/>
      <c r="E92" s="142"/>
      <c r="F92" s="142"/>
      <c r="G92" s="130"/>
    </row>
    <row r="93" spans="1:7" ht="12" customHeight="1" x14ac:dyDescent="0.2">
      <c r="A93" s="109"/>
      <c r="B93" s="143" t="s">
        <v>39</v>
      </c>
      <c r="C93" s="144" t="s">
        <v>51</v>
      </c>
      <c r="D93" s="145" t="s">
        <v>52</v>
      </c>
      <c r="E93" s="142"/>
      <c r="F93" s="142"/>
      <c r="G93" s="130"/>
    </row>
    <row r="94" spans="1:7" ht="12" customHeight="1" x14ac:dyDescent="0.2">
      <c r="A94" s="109"/>
      <c r="B94" s="146" t="s">
        <v>53</v>
      </c>
      <c r="C94" s="147">
        <f>G33</f>
        <v>1550000</v>
      </c>
      <c r="D94" s="148">
        <f>(C94/C100)</f>
        <v>0.33112237935996713</v>
      </c>
      <c r="E94" s="142"/>
      <c r="F94" s="142"/>
      <c r="G94" s="130"/>
    </row>
    <row r="95" spans="1:7" ht="12" customHeight="1" x14ac:dyDescent="0.2">
      <c r="A95" s="109"/>
      <c r="B95" s="146" t="s">
        <v>54</v>
      </c>
      <c r="C95" s="149">
        <f>G36</f>
        <v>45000</v>
      </c>
      <c r="D95" s="148">
        <v>8.6999999999999994E-3</v>
      </c>
      <c r="E95" s="142"/>
      <c r="F95" s="142"/>
      <c r="G95" s="130"/>
    </row>
    <row r="96" spans="1:7" ht="12" customHeight="1" x14ac:dyDescent="0.2">
      <c r="A96" s="109"/>
      <c r="B96" s="146" t="s">
        <v>55</v>
      </c>
      <c r="C96" s="147">
        <f>G44</f>
        <v>600000</v>
      </c>
      <c r="D96" s="148">
        <f>(C96/C100)</f>
        <v>0.12817640491353566</v>
      </c>
      <c r="E96" s="142"/>
      <c r="F96" s="142"/>
      <c r="G96" s="130"/>
    </row>
    <row r="97" spans="1:7" ht="12" customHeight="1" x14ac:dyDescent="0.2">
      <c r="A97" s="109"/>
      <c r="B97" s="146" t="s">
        <v>30</v>
      </c>
      <c r="C97" s="147">
        <f>G66</f>
        <v>1930530</v>
      </c>
      <c r="D97" s="148">
        <f>(C97/C100)</f>
        <v>0.41241399162954667</v>
      </c>
      <c r="E97" s="150"/>
      <c r="F97" s="142"/>
      <c r="G97" s="130"/>
    </row>
    <row r="98" spans="1:7" ht="12" customHeight="1" x14ac:dyDescent="0.2">
      <c r="A98" s="109"/>
      <c r="B98" s="146" t="s">
        <v>56</v>
      </c>
      <c r="C98" s="151">
        <f>G75</f>
        <v>380000</v>
      </c>
      <c r="D98" s="148">
        <f>(C98/C100)</f>
        <v>8.1178389778572585E-2</v>
      </c>
      <c r="E98" s="152"/>
      <c r="F98" s="152"/>
      <c r="G98" s="130"/>
    </row>
    <row r="99" spans="1:7" ht="12" customHeight="1" x14ac:dyDescent="0.2">
      <c r="A99" s="109"/>
      <c r="B99" s="146" t="s">
        <v>57</v>
      </c>
      <c r="C99" s="151">
        <f>G78</f>
        <v>175518.75</v>
      </c>
      <c r="D99" s="148">
        <f>(C99/C100)</f>
        <v>3.7495603949862732E-2</v>
      </c>
      <c r="E99" s="152"/>
      <c r="F99" s="152"/>
      <c r="G99" s="130"/>
    </row>
    <row r="100" spans="1:7" ht="12.75" customHeight="1" thickBot="1" x14ac:dyDescent="0.25">
      <c r="A100" s="109"/>
      <c r="B100" s="153" t="s">
        <v>58</v>
      </c>
      <c r="C100" s="154">
        <f>SUM(C94:C99)</f>
        <v>4681048.75</v>
      </c>
      <c r="D100" s="155">
        <f>SUM(D94:D99)</f>
        <v>0.99908676963148479</v>
      </c>
      <c r="E100" s="152"/>
      <c r="F100" s="152"/>
      <c r="G100" s="130"/>
    </row>
    <row r="101" spans="1:7" ht="12" customHeight="1" x14ac:dyDescent="0.2">
      <c r="A101" s="109"/>
      <c r="B101" s="131"/>
      <c r="C101" s="129"/>
      <c r="D101" s="129"/>
      <c r="E101" s="129"/>
      <c r="F101" s="129"/>
      <c r="G101" s="130"/>
    </row>
    <row r="102" spans="1:7" ht="12.75" customHeight="1" thickBot="1" x14ac:dyDescent="0.25">
      <c r="A102" s="109"/>
      <c r="B102" s="67"/>
      <c r="C102" s="129"/>
      <c r="D102" s="129"/>
      <c r="E102" s="129"/>
      <c r="F102" s="129"/>
      <c r="G102" s="130"/>
    </row>
    <row r="103" spans="1:7" ht="12" customHeight="1" thickBot="1" x14ac:dyDescent="0.25">
      <c r="A103" s="109"/>
      <c r="B103" s="156"/>
      <c r="C103" s="157" t="s">
        <v>152</v>
      </c>
      <c r="D103" s="158"/>
      <c r="E103" s="159"/>
      <c r="F103" s="152"/>
      <c r="G103" s="130"/>
    </row>
    <row r="104" spans="1:7" ht="12" customHeight="1" thickBot="1" x14ac:dyDescent="0.25">
      <c r="A104" s="109"/>
      <c r="B104" s="160" t="s">
        <v>154</v>
      </c>
      <c r="C104" s="161" t="s">
        <v>151</v>
      </c>
      <c r="D104" s="162" t="s">
        <v>149</v>
      </c>
      <c r="E104" s="163" t="s">
        <v>150</v>
      </c>
      <c r="F104" s="164"/>
      <c r="G104" s="165"/>
    </row>
    <row r="105" spans="1:7" ht="12" customHeight="1" x14ac:dyDescent="0.2">
      <c r="A105" s="109"/>
      <c r="B105" s="166" t="s">
        <v>107</v>
      </c>
      <c r="C105" s="167">
        <v>20000</v>
      </c>
      <c r="D105" s="168">
        <f>G9</f>
        <v>30000</v>
      </c>
      <c r="E105" s="169">
        <v>40000</v>
      </c>
      <c r="F105" s="170"/>
      <c r="G105" s="165"/>
    </row>
    <row r="106" spans="1:7" ht="12.75" customHeight="1" thickBot="1" x14ac:dyDescent="0.25">
      <c r="A106" s="109"/>
      <c r="B106" s="171" t="s">
        <v>153</v>
      </c>
      <c r="C106" s="172">
        <f>C100/C105</f>
        <v>234.0524375</v>
      </c>
      <c r="D106" s="172">
        <f>C100/D105</f>
        <v>156.03495833333332</v>
      </c>
      <c r="E106" s="173">
        <f>C100/E105</f>
        <v>117.02621875</v>
      </c>
      <c r="F106" s="164"/>
      <c r="G106" s="165"/>
    </row>
    <row r="107" spans="1:7" ht="15.6" customHeight="1" x14ac:dyDescent="0.2">
      <c r="A107" s="109"/>
      <c r="B107" s="128" t="s">
        <v>59</v>
      </c>
      <c r="C107" s="136"/>
      <c r="D107" s="136"/>
      <c r="E107" s="136"/>
      <c r="F107" s="136"/>
      <c r="G107" s="136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6"/>
  <sheetViews>
    <sheetView topLeftCell="A14" workbookViewId="0">
      <selection activeCell="B98" sqref="B98"/>
    </sheetView>
  </sheetViews>
  <sheetFormatPr baseColWidth="10" defaultRowHeight="14.4" x14ac:dyDescent="0.3"/>
  <cols>
    <col min="2" max="2" width="23.77734375" bestFit="1" customWidth="1"/>
  </cols>
  <sheetData>
    <row r="2" spans="2:4" ht="15" thickBot="1" x14ac:dyDescent="0.35"/>
    <row r="3" spans="2:4" ht="15" thickBot="1" x14ac:dyDescent="0.35">
      <c r="B3" s="45" t="s">
        <v>34</v>
      </c>
      <c r="C3" s="42"/>
      <c r="D3" s="22"/>
    </row>
    <row r="4" spans="2:4" x14ac:dyDescent="0.3">
      <c r="D4" s="22"/>
    </row>
    <row r="5" spans="2:4" x14ac:dyDescent="0.3">
      <c r="B5" s="16" t="s">
        <v>82</v>
      </c>
      <c r="C5" s="17" t="s">
        <v>76</v>
      </c>
      <c r="D5" s="22"/>
    </row>
    <row r="6" spans="2:4" x14ac:dyDescent="0.3">
      <c r="B6" s="16" t="s">
        <v>80</v>
      </c>
      <c r="C6" s="17" t="s">
        <v>76</v>
      </c>
      <c r="D6" s="22"/>
    </row>
    <row r="7" spans="2:4" x14ac:dyDescent="0.3">
      <c r="B7" s="16" t="s">
        <v>86</v>
      </c>
      <c r="C7" s="17" t="s">
        <v>76</v>
      </c>
      <c r="D7" s="22"/>
    </row>
    <row r="8" spans="2:4" x14ac:dyDescent="0.3">
      <c r="B8" s="16" t="s">
        <v>83</v>
      </c>
      <c r="C8" s="17" t="s">
        <v>87</v>
      </c>
      <c r="D8" s="22"/>
    </row>
    <row r="9" spans="2:4" x14ac:dyDescent="0.3">
      <c r="B9" s="16" t="s">
        <v>78</v>
      </c>
      <c r="C9" s="17" t="s">
        <v>76</v>
      </c>
      <c r="D9" s="22"/>
    </row>
    <row r="10" spans="2:4" x14ac:dyDescent="0.3">
      <c r="B10" s="16" t="s">
        <v>79</v>
      </c>
      <c r="C10" s="17" t="s">
        <v>76</v>
      </c>
      <c r="D10" s="22"/>
    </row>
    <row r="11" spans="2:4" x14ac:dyDescent="0.3">
      <c r="B11" s="16" t="s">
        <v>81</v>
      </c>
      <c r="C11" s="17" t="s">
        <v>76</v>
      </c>
      <c r="D11" s="22"/>
    </row>
    <row r="12" spans="2:4" x14ac:dyDescent="0.3">
      <c r="B12" s="16" t="s">
        <v>85</v>
      </c>
      <c r="C12" s="17" t="s">
        <v>76</v>
      </c>
      <c r="D12" s="22"/>
    </row>
    <row r="13" spans="2:4" x14ac:dyDescent="0.3">
      <c r="B13" s="16" t="s">
        <v>72</v>
      </c>
      <c r="C13" s="17" t="s">
        <v>76</v>
      </c>
      <c r="D13" s="22"/>
    </row>
    <row r="14" spans="2:4" x14ac:dyDescent="0.3">
      <c r="B14" s="16" t="s">
        <v>84</v>
      </c>
      <c r="C14" s="17" t="s">
        <v>87</v>
      </c>
      <c r="D14" s="22"/>
    </row>
    <row r="15" spans="2:4" x14ac:dyDescent="0.3">
      <c r="B15" s="16" t="s">
        <v>73</v>
      </c>
      <c r="C15" s="17" t="s">
        <v>77</v>
      </c>
      <c r="D15" s="22"/>
    </row>
    <row r="16" spans="2:4" x14ac:dyDescent="0.3">
      <c r="B16" s="16" t="s">
        <v>74</v>
      </c>
      <c r="C16" s="17" t="s">
        <v>77</v>
      </c>
      <c r="D16" s="22"/>
    </row>
    <row r="17" spans="2:4" x14ac:dyDescent="0.3">
      <c r="B17" s="16" t="s">
        <v>75</v>
      </c>
      <c r="C17" s="17" t="s">
        <v>77</v>
      </c>
      <c r="D17" s="22"/>
    </row>
    <row r="18" spans="2:4" x14ac:dyDescent="0.3">
      <c r="B18" s="16"/>
      <c r="C18" s="17"/>
      <c r="D18" s="22"/>
    </row>
    <row r="19" spans="2:4" x14ac:dyDescent="0.3">
      <c r="B19" s="16"/>
      <c r="C19" s="17"/>
      <c r="D19" s="22"/>
    </row>
    <row r="20" spans="2:4" x14ac:dyDescent="0.3">
      <c r="B20" s="16"/>
      <c r="C20" s="17"/>
      <c r="D20" s="22"/>
    </row>
    <row r="21" spans="2:4" x14ac:dyDescent="0.3">
      <c r="B21" s="16"/>
      <c r="C21" s="17"/>
      <c r="D21" s="22"/>
    </row>
    <row r="22" spans="2:4" x14ac:dyDescent="0.3">
      <c r="B22" s="16"/>
      <c r="C22" s="17"/>
      <c r="D22" s="22"/>
    </row>
    <row r="23" spans="2:4" x14ac:dyDescent="0.3">
      <c r="B23" s="16"/>
      <c r="C23" s="17"/>
      <c r="D23" s="22"/>
    </row>
    <row r="24" spans="2:4" x14ac:dyDescent="0.3">
      <c r="B24" s="16"/>
      <c r="C24" s="17"/>
      <c r="D24" s="22"/>
    </row>
    <row r="25" spans="2:4" ht="15" thickBot="1" x14ac:dyDescent="0.35">
      <c r="B25" s="43"/>
      <c r="C25" s="14"/>
      <c r="D25" s="22"/>
    </row>
    <row r="26" spans="2:4" ht="15" thickBot="1" x14ac:dyDescent="0.35">
      <c r="B26" s="45" t="s">
        <v>89</v>
      </c>
      <c r="C26" s="42"/>
      <c r="D26" s="22"/>
    </row>
    <row r="27" spans="2:4" x14ac:dyDescent="0.3">
      <c r="B27" s="46" t="s">
        <v>94</v>
      </c>
      <c r="C27" s="25" t="s">
        <v>35</v>
      </c>
      <c r="D27" s="26"/>
    </row>
    <row r="28" spans="2:4" x14ac:dyDescent="0.3">
      <c r="B28" s="31" t="s">
        <v>92</v>
      </c>
      <c r="C28" s="25" t="s">
        <v>35</v>
      </c>
      <c r="D28" s="26"/>
    </row>
    <row r="29" spans="2:4" x14ac:dyDescent="0.3">
      <c r="B29" s="31" t="s">
        <v>95</v>
      </c>
      <c r="C29" s="25" t="s">
        <v>35</v>
      </c>
      <c r="D29" s="26"/>
    </row>
    <row r="30" spans="2:4" x14ac:dyDescent="0.3">
      <c r="B30" s="31" t="s">
        <v>98</v>
      </c>
      <c r="C30" s="25" t="s">
        <v>35</v>
      </c>
      <c r="D30" s="26"/>
    </row>
    <row r="31" spans="2:4" x14ac:dyDescent="0.3">
      <c r="B31" s="31" t="s">
        <v>97</v>
      </c>
      <c r="C31" s="25" t="s">
        <v>35</v>
      </c>
      <c r="D31" s="26"/>
    </row>
    <row r="32" spans="2:4" x14ac:dyDescent="0.3">
      <c r="B32" s="31" t="s">
        <v>96</v>
      </c>
      <c r="C32" s="25" t="s">
        <v>35</v>
      </c>
      <c r="D32" s="26"/>
    </row>
    <row r="33" spans="2:4" x14ac:dyDescent="0.3">
      <c r="B33" s="31" t="s">
        <v>99</v>
      </c>
      <c r="C33" s="25" t="s">
        <v>35</v>
      </c>
      <c r="D33" s="26"/>
    </row>
    <row r="34" spans="2:4" x14ac:dyDescent="0.3">
      <c r="B34" s="31" t="s">
        <v>93</v>
      </c>
      <c r="C34" s="25" t="s">
        <v>35</v>
      </c>
      <c r="D34" s="26"/>
    </row>
    <row r="35" spans="2:4" x14ac:dyDescent="0.3">
      <c r="B35" s="31"/>
      <c r="C35" s="25"/>
      <c r="D35" s="26"/>
    </row>
    <row r="36" spans="2:4" x14ac:dyDescent="0.3">
      <c r="B36" s="31"/>
      <c r="C36" s="25"/>
      <c r="D36" s="26"/>
    </row>
    <row r="37" spans="2:4" x14ac:dyDescent="0.3">
      <c r="B37" s="31"/>
      <c r="C37" s="25"/>
      <c r="D37" s="26"/>
    </row>
    <row r="38" spans="2:4" x14ac:dyDescent="0.3">
      <c r="B38" s="31"/>
      <c r="C38" s="25"/>
      <c r="D38" s="26"/>
    </row>
    <row r="39" spans="2:4" x14ac:dyDescent="0.3">
      <c r="B39" s="31"/>
      <c r="C39" s="25"/>
      <c r="D39" s="26"/>
    </row>
    <row r="40" spans="2:4" x14ac:dyDescent="0.3">
      <c r="B40" s="31"/>
      <c r="C40" s="25"/>
      <c r="D40" s="26"/>
    </row>
    <row r="41" spans="2:4" x14ac:dyDescent="0.3">
      <c r="B41" s="16"/>
      <c r="C41" s="17"/>
      <c r="D41" s="22"/>
    </row>
    <row r="42" spans="2:4" x14ac:dyDescent="0.3">
      <c r="B42" s="16"/>
      <c r="C42" s="17"/>
      <c r="D42" s="22"/>
    </row>
    <row r="43" spans="2:4" x14ac:dyDescent="0.3">
      <c r="B43" s="16"/>
      <c r="C43" s="17"/>
      <c r="D43" s="22"/>
    </row>
    <row r="44" spans="2:4" x14ac:dyDescent="0.3">
      <c r="B44" s="16"/>
      <c r="C44" s="17"/>
      <c r="D44" s="22"/>
    </row>
    <row r="45" spans="2:4" x14ac:dyDescent="0.3">
      <c r="B45" s="20"/>
      <c r="C45" s="14"/>
      <c r="D45" s="22"/>
    </row>
    <row r="46" spans="2:4" ht="15" thickBot="1" x14ac:dyDescent="0.35">
      <c r="B46" s="43"/>
      <c r="C46" s="14"/>
      <c r="D46" s="22"/>
    </row>
    <row r="47" spans="2:4" ht="15" thickBot="1" x14ac:dyDescent="0.35">
      <c r="B47" s="45" t="s">
        <v>38</v>
      </c>
      <c r="C47" s="42"/>
      <c r="D47" s="22"/>
    </row>
    <row r="48" spans="2:4" x14ac:dyDescent="0.3">
      <c r="B48" s="44" t="s">
        <v>37</v>
      </c>
      <c r="C48" s="14" t="s">
        <v>35</v>
      </c>
      <c r="D48" s="29"/>
    </row>
    <row r="49" spans="2:4" x14ac:dyDescent="0.3">
      <c r="B49" s="20" t="s">
        <v>90</v>
      </c>
      <c r="C49" s="14" t="s">
        <v>36</v>
      </c>
      <c r="D49" s="29"/>
    </row>
    <row r="50" spans="2:4" x14ac:dyDescent="0.3">
      <c r="B50" s="20" t="s">
        <v>91</v>
      </c>
      <c r="C50" s="14" t="s">
        <v>76</v>
      </c>
      <c r="D50" s="22"/>
    </row>
    <row r="51" spans="2:4" x14ac:dyDescent="0.3">
      <c r="B51" s="24"/>
      <c r="C51" s="25"/>
      <c r="D51" s="26"/>
    </row>
    <row r="52" spans="2:4" x14ac:dyDescent="0.3">
      <c r="B52" s="24"/>
      <c r="C52" s="25"/>
      <c r="D52" s="26"/>
    </row>
    <row r="53" spans="2:4" x14ac:dyDescent="0.3">
      <c r="B53" s="24"/>
      <c r="C53" s="25"/>
      <c r="D53" s="26"/>
    </row>
    <row r="54" spans="2:4" x14ac:dyDescent="0.3">
      <c r="B54" s="24"/>
      <c r="C54" s="25"/>
      <c r="D54" s="26"/>
    </row>
    <row r="55" spans="2:4" x14ac:dyDescent="0.3">
      <c r="B55" s="24"/>
      <c r="C55" s="25"/>
      <c r="D55" s="26"/>
    </row>
    <row r="56" spans="2:4" x14ac:dyDescent="0.3">
      <c r="B56" s="18"/>
      <c r="C56" s="19"/>
      <c r="D56" s="23"/>
    </row>
  </sheetData>
  <sortState ref="B48:C56">
    <sortCondition ref="B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tabSelected="1" topLeftCell="A55" zoomScale="110" zoomScaleNormal="110" workbookViewId="0">
      <selection activeCell="K83" sqref="K83"/>
    </sheetView>
  </sheetViews>
  <sheetFormatPr baseColWidth="10" defaultColWidth="10.77734375" defaultRowHeight="11.25" customHeight="1" x14ac:dyDescent="0.2"/>
  <cols>
    <col min="1" max="1" width="4.44140625" style="69" customWidth="1"/>
    <col min="2" max="2" width="23.77734375" style="69" customWidth="1"/>
    <col min="3" max="3" width="19.44140625" style="69" customWidth="1"/>
    <col min="4" max="4" width="9.44140625" style="69" customWidth="1"/>
    <col min="5" max="5" width="14.77734375" style="69" customWidth="1"/>
    <col min="6" max="6" width="9.77734375" style="69" customWidth="1"/>
    <col min="7" max="7" width="12.44140625" style="69" customWidth="1"/>
    <col min="8" max="9" width="10.77734375" style="69" hidden="1" customWidth="1"/>
    <col min="10" max="255" width="10.77734375" style="69" customWidth="1"/>
    <col min="256" max="16384" width="10.77734375" style="70"/>
  </cols>
  <sheetData>
    <row r="1" spans="1:7" ht="15" customHeight="1" x14ac:dyDescent="0.2">
      <c r="A1" s="68"/>
      <c r="B1" s="68"/>
      <c r="C1" s="68"/>
      <c r="D1" s="68"/>
      <c r="E1" s="68"/>
      <c r="F1" s="68"/>
      <c r="G1" s="68"/>
    </row>
    <row r="2" spans="1:7" ht="15" customHeight="1" x14ac:dyDescent="0.2">
      <c r="A2" s="68"/>
      <c r="B2" s="68"/>
      <c r="C2" s="68"/>
      <c r="D2" s="68"/>
      <c r="E2" s="68"/>
      <c r="F2" s="68"/>
      <c r="G2" s="68"/>
    </row>
    <row r="3" spans="1:7" ht="15" customHeight="1" x14ac:dyDescent="0.2">
      <c r="A3" s="68"/>
      <c r="B3" s="68"/>
      <c r="C3" s="68"/>
      <c r="D3" s="68"/>
      <c r="E3" s="68"/>
      <c r="F3" s="68"/>
      <c r="G3" s="68"/>
    </row>
    <row r="4" spans="1:7" ht="15" customHeight="1" x14ac:dyDescent="0.2">
      <c r="A4" s="68"/>
      <c r="B4" s="68"/>
      <c r="C4" s="68"/>
      <c r="D4" s="68"/>
      <c r="E4" s="68"/>
      <c r="F4" s="68"/>
      <c r="G4" s="68"/>
    </row>
    <row r="5" spans="1:7" ht="15" customHeight="1" x14ac:dyDescent="0.2">
      <c r="A5" s="68"/>
      <c r="B5" s="68"/>
      <c r="C5" s="68"/>
      <c r="D5" s="68"/>
      <c r="E5" s="68"/>
      <c r="F5" s="68"/>
      <c r="G5" s="68"/>
    </row>
    <row r="6" spans="1:7" ht="15" customHeight="1" x14ac:dyDescent="0.2">
      <c r="A6" s="68"/>
      <c r="B6" s="68"/>
      <c r="C6" s="68"/>
      <c r="D6" s="68"/>
      <c r="E6" s="68"/>
      <c r="F6" s="68"/>
      <c r="G6" s="68"/>
    </row>
    <row r="7" spans="1:7" ht="15" customHeight="1" x14ac:dyDescent="0.2">
      <c r="A7" s="68"/>
      <c r="B7" s="68"/>
      <c r="C7" s="68"/>
      <c r="D7" s="68"/>
      <c r="E7" s="68"/>
      <c r="F7" s="68"/>
      <c r="G7" s="68"/>
    </row>
    <row r="8" spans="1:7" ht="15" customHeight="1" x14ac:dyDescent="0.2">
      <c r="A8" s="68"/>
      <c r="B8" s="71"/>
      <c r="C8" s="72"/>
      <c r="D8" s="68"/>
      <c r="E8" s="72"/>
      <c r="F8" s="72"/>
      <c r="G8" s="72"/>
    </row>
    <row r="9" spans="1:7" ht="12" customHeight="1" x14ac:dyDescent="0.2">
      <c r="A9" s="73"/>
      <c r="B9" s="74" t="s">
        <v>0</v>
      </c>
      <c r="C9" s="3" t="s">
        <v>143</v>
      </c>
      <c r="D9" s="75"/>
      <c r="E9" s="185" t="s">
        <v>148</v>
      </c>
      <c r="F9" s="186"/>
      <c r="G9" s="15">
        <v>22000</v>
      </c>
    </row>
    <row r="10" spans="1:7" ht="38.25" customHeight="1" x14ac:dyDescent="0.2">
      <c r="A10" s="73"/>
      <c r="B10" s="1" t="s">
        <v>1</v>
      </c>
      <c r="C10" s="2" t="s">
        <v>144</v>
      </c>
      <c r="D10" s="75"/>
      <c r="E10" s="183" t="s">
        <v>2</v>
      </c>
      <c r="F10" s="184"/>
      <c r="G10" s="3" t="s">
        <v>158</v>
      </c>
    </row>
    <row r="11" spans="1:7" ht="18" customHeight="1" x14ac:dyDescent="0.2">
      <c r="A11" s="73"/>
      <c r="B11" s="1" t="s">
        <v>3</v>
      </c>
      <c r="C11" s="3" t="s">
        <v>64</v>
      </c>
      <c r="D11" s="75"/>
      <c r="E11" s="183" t="s">
        <v>108</v>
      </c>
      <c r="F11" s="184"/>
      <c r="G11" s="4">
        <v>320</v>
      </c>
    </row>
    <row r="12" spans="1:7" ht="11.25" customHeight="1" x14ac:dyDescent="0.2">
      <c r="A12" s="73"/>
      <c r="B12" s="1" t="s">
        <v>4</v>
      </c>
      <c r="C12" s="5" t="s">
        <v>62</v>
      </c>
      <c r="D12" s="75"/>
      <c r="E12" s="177" t="s">
        <v>5</v>
      </c>
      <c r="F12" s="178"/>
      <c r="G12" s="6">
        <f>G9*G11</f>
        <v>7040000</v>
      </c>
    </row>
    <row r="13" spans="1:7" ht="11.25" customHeight="1" x14ac:dyDescent="0.2">
      <c r="A13" s="73"/>
      <c r="B13" s="1" t="s">
        <v>6</v>
      </c>
      <c r="C13" s="3" t="s">
        <v>63</v>
      </c>
      <c r="D13" s="75"/>
      <c r="E13" s="183" t="s">
        <v>7</v>
      </c>
      <c r="F13" s="184"/>
      <c r="G13" s="3" t="s">
        <v>61</v>
      </c>
    </row>
    <row r="14" spans="1:7" ht="13.5" customHeight="1" x14ac:dyDescent="0.2">
      <c r="A14" s="73"/>
      <c r="B14" s="1" t="s">
        <v>8</v>
      </c>
      <c r="C14" s="3" t="s">
        <v>109</v>
      </c>
      <c r="D14" s="75"/>
      <c r="E14" s="183" t="s">
        <v>9</v>
      </c>
      <c r="F14" s="184"/>
      <c r="G14" s="3" t="s">
        <v>110</v>
      </c>
    </row>
    <row r="15" spans="1:7" ht="30" customHeight="1" x14ac:dyDescent="0.2">
      <c r="A15" s="73"/>
      <c r="B15" s="1" t="s">
        <v>10</v>
      </c>
      <c r="C15" s="7">
        <v>44727</v>
      </c>
      <c r="D15" s="75"/>
      <c r="E15" s="187" t="s">
        <v>11</v>
      </c>
      <c r="F15" s="188"/>
      <c r="G15" s="5" t="s">
        <v>111</v>
      </c>
    </row>
    <row r="16" spans="1:7" ht="12" customHeight="1" x14ac:dyDescent="0.2">
      <c r="A16" s="68"/>
      <c r="B16" s="76"/>
      <c r="C16" s="77"/>
      <c r="D16" s="72"/>
      <c r="E16" s="78"/>
      <c r="F16" s="78"/>
      <c r="G16" s="79"/>
    </row>
    <row r="17" spans="1:7" ht="12" customHeight="1" x14ac:dyDescent="0.2">
      <c r="A17" s="80"/>
      <c r="B17" s="189" t="s">
        <v>12</v>
      </c>
      <c r="C17" s="190"/>
      <c r="D17" s="190"/>
      <c r="E17" s="190"/>
      <c r="F17" s="190"/>
      <c r="G17" s="190"/>
    </row>
    <row r="18" spans="1:7" ht="12" customHeight="1" x14ac:dyDescent="0.2">
      <c r="A18" s="68"/>
      <c r="B18" s="81"/>
      <c r="C18" s="82"/>
      <c r="D18" s="82"/>
      <c r="E18" s="82"/>
      <c r="F18" s="83"/>
      <c r="G18" s="83"/>
    </row>
    <row r="19" spans="1:7" ht="12" customHeight="1" x14ac:dyDescent="0.2">
      <c r="A19" s="73"/>
      <c r="B19" s="84" t="s">
        <v>13</v>
      </c>
      <c r="C19" s="85"/>
      <c r="D19" s="86"/>
      <c r="E19" s="86"/>
      <c r="F19" s="86"/>
      <c r="G19" s="86"/>
    </row>
    <row r="20" spans="1:7" ht="24" customHeight="1" x14ac:dyDescent="0.2">
      <c r="A20" s="80"/>
      <c r="B20" s="87" t="s">
        <v>14</v>
      </c>
      <c r="C20" s="87" t="s">
        <v>15</v>
      </c>
      <c r="D20" s="87" t="s">
        <v>16</v>
      </c>
      <c r="E20" s="87" t="s">
        <v>17</v>
      </c>
      <c r="F20" s="87" t="s">
        <v>18</v>
      </c>
      <c r="G20" s="87" t="s">
        <v>19</v>
      </c>
    </row>
    <row r="21" spans="1:7" ht="12.75" customHeight="1" x14ac:dyDescent="0.2">
      <c r="A21" s="80"/>
      <c r="B21" s="176" t="s">
        <v>112</v>
      </c>
      <c r="C21" s="8" t="s">
        <v>20</v>
      </c>
      <c r="D21" s="21">
        <v>4</v>
      </c>
      <c r="E21" s="176" t="s">
        <v>113</v>
      </c>
      <c r="F21" s="6">
        <v>26000</v>
      </c>
      <c r="G21" s="6">
        <f>(D21*F21)</f>
        <v>104000</v>
      </c>
    </row>
    <row r="22" spans="1:7" ht="12.75" customHeight="1" x14ac:dyDescent="0.2">
      <c r="A22" s="80"/>
      <c r="B22" s="176" t="s">
        <v>114</v>
      </c>
      <c r="C22" s="8" t="s">
        <v>20</v>
      </c>
      <c r="D22" s="21">
        <v>1</v>
      </c>
      <c r="E22" s="176" t="s">
        <v>113</v>
      </c>
      <c r="F22" s="6">
        <v>26000</v>
      </c>
      <c r="G22" s="6">
        <f t="shared" ref="G22:G32" si="0">(D22*F22)</f>
        <v>26000</v>
      </c>
    </row>
    <row r="23" spans="1:7" ht="12.75" customHeight="1" x14ac:dyDescent="0.2">
      <c r="A23" s="80"/>
      <c r="B23" s="176" t="s">
        <v>115</v>
      </c>
      <c r="C23" s="8" t="s">
        <v>20</v>
      </c>
      <c r="D23" s="21">
        <v>1</v>
      </c>
      <c r="E23" s="176" t="s">
        <v>113</v>
      </c>
      <c r="F23" s="6">
        <v>26000</v>
      </c>
      <c r="G23" s="6">
        <f t="shared" si="0"/>
        <v>26000</v>
      </c>
    </row>
    <row r="24" spans="1:7" ht="12.75" customHeight="1" x14ac:dyDescent="0.2">
      <c r="A24" s="80"/>
      <c r="B24" s="176" t="s">
        <v>116</v>
      </c>
      <c r="C24" s="8" t="s">
        <v>20</v>
      </c>
      <c r="D24" s="21">
        <v>8</v>
      </c>
      <c r="E24" s="176" t="s">
        <v>113</v>
      </c>
      <c r="F24" s="6">
        <v>26000</v>
      </c>
      <c r="G24" s="6">
        <f t="shared" si="0"/>
        <v>208000</v>
      </c>
    </row>
    <row r="25" spans="1:7" ht="12.75" customHeight="1" x14ac:dyDescent="0.2">
      <c r="A25" s="80"/>
      <c r="B25" s="176" t="s">
        <v>117</v>
      </c>
      <c r="C25" s="8" t="s">
        <v>20</v>
      </c>
      <c r="D25" s="21">
        <v>1</v>
      </c>
      <c r="E25" s="176" t="s">
        <v>113</v>
      </c>
      <c r="F25" s="6">
        <v>26000</v>
      </c>
      <c r="G25" s="6">
        <f t="shared" si="0"/>
        <v>26000</v>
      </c>
    </row>
    <row r="26" spans="1:7" ht="12.75" customHeight="1" x14ac:dyDescent="0.2">
      <c r="A26" s="80"/>
      <c r="B26" s="176" t="s">
        <v>118</v>
      </c>
      <c r="C26" s="8" t="s">
        <v>20</v>
      </c>
      <c r="D26" s="21">
        <v>2</v>
      </c>
      <c r="E26" s="176" t="s">
        <v>113</v>
      </c>
      <c r="F26" s="6">
        <v>26000</v>
      </c>
      <c r="G26" s="6">
        <f t="shared" si="0"/>
        <v>52000</v>
      </c>
    </row>
    <row r="27" spans="1:7" ht="12.75" customHeight="1" x14ac:dyDescent="0.2">
      <c r="A27" s="80"/>
      <c r="B27" s="176" t="s">
        <v>119</v>
      </c>
      <c r="C27" s="8" t="s">
        <v>20</v>
      </c>
      <c r="D27" s="21">
        <v>2</v>
      </c>
      <c r="E27" s="176" t="s">
        <v>113</v>
      </c>
      <c r="F27" s="6">
        <v>26000</v>
      </c>
      <c r="G27" s="6">
        <f t="shared" si="0"/>
        <v>52000</v>
      </c>
    </row>
    <row r="28" spans="1:7" ht="12.75" customHeight="1" x14ac:dyDescent="0.2">
      <c r="A28" s="80"/>
      <c r="B28" s="176" t="s">
        <v>120</v>
      </c>
      <c r="C28" s="8" t="s">
        <v>20</v>
      </c>
      <c r="D28" s="21">
        <v>15</v>
      </c>
      <c r="E28" s="176" t="s">
        <v>113</v>
      </c>
      <c r="F28" s="6">
        <v>26000</v>
      </c>
      <c r="G28" s="6">
        <f t="shared" si="0"/>
        <v>390000</v>
      </c>
    </row>
    <row r="29" spans="1:7" ht="12.75" customHeight="1" x14ac:dyDescent="0.2">
      <c r="A29" s="80"/>
      <c r="B29" s="176" t="s">
        <v>119</v>
      </c>
      <c r="C29" s="8" t="s">
        <v>20</v>
      </c>
      <c r="D29" s="21">
        <v>9</v>
      </c>
      <c r="E29" s="176" t="s">
        <v>121</v>
      </c>
      <c r="F29" s="6">
        <v>26000</v>
      </c>
      <c r="G29" s="6">
        <f>D29*F29</f>
        <v>234000</v>
      </c>
    </row>
    <row r="30" spans="1:7" ht="12.75" customHeight="1" x14ac:dyDescent="0.2">
      <c r="A30" s="80"/>
      <c r="B30" s="176" t="s">
        <v>122</v>
      </c>
      <c r="C30" s="8" t="s">
        <v>20</v>
      </c>
      <c r="D30" s="21">
        <v>2</v>
      </c>
      <c r="E30" s="176" t="s">
        <v>66</v>
      </c>
      <c r="F30" s="6">
        <v>26000</v>
      </c>
      <c r="G30" s="6">
        <f t="shared" si="0"/>
        <v>52000</v>
      </c>
    </row>
    <row r="31" spans="1:7" ht="12.75" customHeight="1" x14ac:dyDescent="0.2">
      <c r="A31" s="80"/>
      <c r="B31" s="176" t="s">
        <v>123</v>
      </c>
      <c r="C31" s="8" t="s">
        <v>20</v>
      </c>
      <c r="D31" s="21">
        <v>2</v>
      </c>
      <c r="E31" s="176" t="s">
        <v>65</v>
      </c>
      <c r="F31" s="6">
        <v>26000</v>
      </c>
      <c r="G31" s="6">
        <f t="shared" si="0"/>
        <v>52000</v>
      </c>
    </row>
    <row r="32" spans="1:7" ht="12.75" customHeight="1" x14ac:dyDescent="0.2">
      <c r="A32" s="80"/>
      <c r="B32" s="176" t="s">
        <v>124</v>
      </c>
      <c r="C32" s="8" t="s">
        <v>20</v>
      </c>
      <c r="D32" s="21">
        <v>15</v>
      </c>
      <c r="E32" s="176" t="s">
        <v>21</v>
      </c>
      <c r="F32" s="6">
        <v>26000</v>
      </c>
      <c r="G32" s="59">
        <f t="shared" si="0"/>
        <v>390000</v>
      </c>
    </row>
    <row r="33" spans="1:11" ht="12.75" customHeight="1" x14ac:dyDescent="0.2">
      <c r="A33" s="80"/>
      <c r="B33" s="9" t="s">
        <v>22</v>
      </c>
      <c r="C33" s="10"/>
      <c r="D33" s="10"/>
      <c r="E33" s="10"/>
      <c r="F33" s="60"/>
      <c r="G33" s="121">
        <f>SUM(G21:G32)</f>
        <v>1612000</v>
      </c>
    </row>
    <row r="34" spans="1:11" ht="12" customHeight="1" x14ac:dyDescent="0.2">
      <c r="A34" s="73"/>
      <c r="B34" s="88" t="s">
        <v>23</v>
      </c>
      <c r="C34" s="89"/>
      <c r="D34" s="90"/>
      <c r="E34" s="90"/>
      <c r="F34" s="91"/>
      <c r="G34" s="92"/>
    </row>
    <row r="35" spans="1:11" ht="24" customHeight="1" thickBot="1" x14ac:dyDescent="0.25">
      <c r="A35" s="73"/>
      <c r="B35" s="93" t="s">
        <v>14</v>
      </c>
      <c r="C35" s="94" t="s">
        <v>15</v>
      </c>
      <c r="D35" s="94" t="s">
        <v>16</v>
      </c>
      <c r="E35" s="93" t="s">
        <v>17</v>
      </c>
      <c r="F35" s="94" t="s">
        <v>18</v>
      </c>
      <c r="G35" s="95" t="s">
        <v>19</v>
      </c>
    </row>
    <row r="36" spans="1:11" ht="12" customHeight="1" thickBot="1" x14ac:dyDescent="0.25">
      <c r="A36" s="73"/>
      <c r="B36" s="96" t="s">
        <v>125</v>
      </c>
      <c r="C36" s="97" t="s">
        <v>60</v>
      </c>
      <c r="D36" s="97">
        <v>0.5</v>
      </c>
      <c r="E36" s="97" t="s">
        <v>113</v>
      </c>
      <c r="F36" s="98">
        <v>90000</v>
      </c>
      <c r="G36" s="99">
        <f>D36*F36</f>
        <v>45000</v>
      </c>
    </row>
    <row r="37" spans="1:11" ht="12" customHeight="1" x14ac:dyDescent="0.2">
      <c r="A37" s="73"/>
      <c r="B37" s="11" t="s">
        <v>24</v>
      </c>
      <c r="C37" s="12"/>
      <c r="D37" s="12"/>
      <c r="E37" s="12"/>
      <c r="F37" s="100"/>
      <c r="G37" s="121">
        <f>SUM(G36)</f>
        <v>45000</v>
      </c>
    </row>
    <row r="38" spans="1:11" ht="12" customHeight="1" x14ac:dyDescent="0.2">
      <c r="A38" s="73"/>
      <c r="B38" s="88" t="s">
        <v>25</v>
      </c>
      <c r="C38" s="89"/>
      <c r="D38" s="90"/>
      <c r="E38" s="90"/>
      <c r="F38" s="91"/>
      <c r="G38" s="91"/>
    </row>
    <row r="39" spans="1:11" ht="24" customHeight="1" x14ac:dyDescent="0.2">
      <c r="A39" s="73"/>
      <c r="B39" s="101" t="s">
        <v>14</v>
      </c>
      <c r="C39" s="101" t="s">
        <v>15</v>
      </c>
      <c r="D39" s="101" t="s">
        <v>16</v>
      </c>
      <c r="E39" s="101" t="s">
        <v>17</v>
      </c>
      <c r="F39" s="102" t="s">
        <v>18</v>
      </c>
      <c r="G39" s="101" t="s">
        <v>19</v>
      </c>
    </row>
    <row r="40" spans="1:11" ht="12.75" customHeight="1" x14ac:dyDescent="0.2">
      <c r="A40" s="80"/>
      <c r="B40" s="176" t="s">
        <v>27</v>
      </c>
      <c r="C40" s="8" t="s">
        <v>26</v>
      </c>
      <c r="D40" s="21">
        <v>2</v>
      </c>
      <c r="E40" s="5" t="s">
        <v>113</v>
      </c>
      <c r="F40" s="6">
        <v>80000</v>
      </c>
      <c r="G40" s="6">
        <f>D40*F40</f>
        <v>160000</v>
      </c>
    </row>
    <row r="41" spans="1:11" ht="12.75" customHeight="1" x14ac:dyDescent="0.2">
      <c r="A41" s="80"/>
      <c r="B41" s="176" t="s">
        <v>67</v>
      </c>
      <c r="C41" s="8" t="s">
        <v>26</v>
      </c>
      <c r="D41" s="21">
        <v>3</v>
      </c>
      <c r="E41" s="5" t="s">
        <v>113</v>
      </c>
      <c r="F41" s="6">
        <v>80000</v>
      </c>
      <c r="G41" s="6">
        <f t="shared" ref="G41:G43" si="1">(D41*F41)</f>
        <v>240000</v>
      </c>
    </row>
    <row r="42" spans="1:11" ht="12.75" customHeight="1" x14ac:dyDescent="0.2">
      <c r="A42" s="80"/>
      <c r="B42" s="176" t="s">
        <v>68</v>
      </c>
      <c r="C42" s="8" t="s">
        <v>26</v>
      </c>
      <c r="D42" s="21">
        <v>2</v>
      </c>
      <c r="E42" s="5" t="s">
        <v>113</v>
      </c>
      <c r="F42" s="6">
        <v>80000</v>
      </c>
      <c r="G42" s="6">
        <f t="shared" si="1"/>
        <v>160000</v>
      </c>
    </row>
    <row r="43" spans="1:11" ht="12.75" customHeight="1" x14ac:dyDescent="0.2">
      <c r="A43" s="80"/>
      <c r="B43" s="176" t="s">
        <v>69</v>
      </c>
      <c r="C43" s="8" t="s">
        <v>26</v>
      </c>
      <c r="D43" s="21">
        <v>0.5</v>
      </c>
      <c r="E43" s="5" t="s">
        <v>70</v>
      </c>
      <c r="F43" s="6">
        <v>80000</v>
      </c>
      <c r="G43" s="59">
        <f t="shared" si="1"/>
        <v>40000</v>
      </c>
    </row>
    <row r="44" spans="1:11" ht="12.75" customHeight="1" x14ac:dyDescent="0.2">
      <c r="A44" s="73"/>
      <c r="B44" s="11" t="s">
        <v>28</v>
      </c>
      <c r="C44" s="12"/>
      <c r="D44" s="12"/>
      <c r="E44" s="12"/>
      <c r="F44" s="58"/>
      <c r="G44" s="121">
        <f>SUM(G40:G43)</f>
        <v>600000</v>
      </c>
    </row>
    <row r="45" spans="1:11" ht="12" customHeight="1" x14ac:dyDescent="0.2">
      <c r="A45" s="73"/>
      <c r="B45" s="88" t="s">
        <v>29</v>
      </c>
      <c r="C45" s="89"/>
      <c r="D45" s="90"/>
      <c r="E45" s="90"/>
      <c r="F45" s="91"/>
      <c r="G45" s="92"/>
    </row>
    <row r="46" spans="1:11" ht="24" customHeight="1" x14ac:dyDescent="0.2">
      <c r="A46" s="73"/>
      <c r="B46" s="102" t="s">
        <v>30</v>
      </c>
      <c r="C46" s="102" t="s">
        <v>31</v>
      </c>
      <c r="D46" s="102" t="s">
        <v>32</v>
      </c>
      <c r="E46" s="102" t="s">
        <v>17</v>
      </c>
      <c r="F46" s="102" t="s">
        <v>18</v>
      </c>
      <c r="G46" s="102" t="s">
        <v>19</v>
      </c>
      <c r="K46" s="103"/>
    </row>
    <row r="47" spans="1:11" ht="12.75" customHeight="1" thickBot="1" x14ac:dyDescent="0.25">
      <c r="A47" s="80"/>
      <c r="B47" s="28" t="s">
        <v>33</v>
      </c>
      <c r="C47" s="13"/>
      <c r="D47" s="13"/>
      <c r="E47" s="13"/>
      <c r="F47" s="13"/>
      <c r="G47" s="62"/>
      <c r="K47" s="103"/>
    </row>
    <row r="48" spans="1:11" ht="12.75" customHeight="1" thickBot="1" x14ac:dyDescent="0.25">
      <c r="A48" s="80"/>
      <c r="B48" s="177" t="s">
        <v>71</v>
      </c>
      <c r="C48" s="14" t="s">
        <v>15</v>
      </c>
      <c r="D48" s="47">
        <v>50000</v>
      </c>
      <c r="E48" s="14" t="s">
        <v>113</v>
      </c>
      <c r="F48" s="61">
        <v>20</v>
      </c>
      <c r="G48" s="180">
        <f>(D48*F48)</f>
        <v>1000000</v>
      </c>
    </row>
    <row r="49" spans="1:9" ht="12.75" customHeight="1" x14ac:dyDescent="0.2">
      <c r="A49" s="80"/>
      <c r="B49" s="27" t="s">
        <v>34</v>
      </c>
      <c r="C49" s="52"/>
      <c r="D49" s="53"/>
      <c r="E49" s="52"/>
      <c r="F49" s="54"/>
      <c r="G49" s="63"/>
    </row>
    <row r="50" spans="1:9" ht="12.75" customHeight="1" x14ac:dyDescent="0.2">
      <c r="A50" s="80"/>
      <c r="B50" s="177" t="s">
        <v>126</v>
      </c>
      <c r="C50" s="17" t="s">
        <v>130</v>
      </c>
      <c r="D50" s="47">
        <v>120</v>
      </c>
      <c r="E50" s="17" t="s">
        <v>131</v>
      </c>
      <c r="F50" s="15">
        <v>1681</v>
      </c>
      <c r="G50" s="15">
        <f>D50*F50</f>
        <v>201720</v>
      </c>
    </row>
    <row r="51" spans="1:9" ht="12.75" customHeight="1" x14ac:dyDescent="0.2">
      <c r="A51" s="80"/>
      <c r="B51" s="177" t="s">
        <v>127</v>
      </c>
      <c r="C51" s="17" t="s">
        <v>35</v>
      </c>
      <c r="D51" s="47">
        <v>10</v>
      </c>
      <c r="E51" s="17" t="s">
        <v>131</v>
      </c>
      <c r="F51" s="15">
        <v>3000</v>
      </c>
      <c r="G51" s="15">
        <f t="shared" ref="G51:G52" si="2">D51*F51</f>
        <v>30000</v>
      </c>
    </row>
    <row r="52" spans="1:9" ht="12.75" customHeight="1" x14ac:dyDescent="0.2">
      <c r="A52" s="80"/>
      <c r="B52" s="177" t="s">
        <v>128</v>
      </c>
      <c r="C52" s="17" t="s">
        <v>35</v>
      </c>
      <c r="D52" s="47">
        <v>50</v>
      </c>
      <c r="E52" s="17" t="s">
        <v>131</v>
      </c>
      <c r="F52" s="15">
        <v>1681</v>
      </c>
      <c r="G52" s="15">
        <f t="shared" si="2"/>
        <v>84050</v>
      </c>
    </row>
    <row r="53" spans="1:9" ht="12.75" customHeight="1" x14ac:dyDescent="0.2">
      <c r="A53" s="80"/>
      <c r="B53" s="177" t="s">
        <v>129</v>
      </c>
      <c r="C53" s="17" t="s">
        <v>130</v>
      </c>
      <c r="D53" s="47">
        <v>25</v>
      </c>
      <c r="E53" s="17" t="s">
        <v>132</v>
      </c>
      <c r="F53" s="15">
        <v>1261</v>
      </c>
      <c r="G53" s="15">
        <f>D53*F53</f>
        <v>31525</v>
      </c>
      <c r="I53" s="69">
        <v>0</v>
      </c>
    </row>
    <row r="54" spans="1:9" ht="12.75" customHeight="1" x14ac:dyDescent="0.2">
      <c r="A54" s="80"/>
      <c r="B54" s="27" t="s">
        <v>38</v>
      </c>
      <c r="C54" s="52"/>
      <c r="D54" s="53"/>
      <c r="E54" s="52"/>
      <c r="F54" s="54"/>
      <c r="G54" s="54"/>
    </row>
    <row r="55" spans="1:9" ht="12.75" customHeight="1" x14ac:dyDescent="0.2">
      <c r="A55" s="80"/>
      <c r="B55" s="177" t="s">
        <v>133</v>
      </c>
      <c r="C55" s="14" t="s">
        <v>36</v>
      </c>
      <c r="D55" s="48">
        <v>0.5</v>
      </c>
      <c r="E55" s="14" t="s">
        <v>131</v>
      </c>
      <c r="F55" s="15">
        <v>62000</v>
      </c>
      <c r="G55" s="15">
        <f>(D55*F55)</f>
        <v>31000</v>
      </c>
    </row>
    <row r="56" spans="1:9" ht="12.75" customHeight="1" x14ac:dyDescent="0.2">
      <c r="A56" s="80"/>
      <c r="B56" s="177" t="s">
        <v>145</v>
      </c>
      <c r="C56" s="14" t="s">
        <v>76</v>
      </c>
      <c r="D56" s="48">
        <v>1</v>
      </c>
      <c r="E56" s="14" t="s">
        <v>88</v>
      </c>
      <c r="F56" s="15">
        <v>38235</v>
      </c>
      <c r="G56" s="15">
        <f>(D56*F56)</f>
        <v>38235</v>
      </c>
    </row>
    <row r="57" spans="1:9" ht="12.75" customHeight="1" x14ac:dyDescent="0.2">
      <c r="A57" s="80"/>
      <c r="B57" s="27" t="s">
        <v>89</v>
      </c>
      <c r="C57" s="17"/>
      <c r="D57" s="47"/>
      <c r="E57" s="17"/>
      <c r="F57" s="15"/>
      <c r="G57" s="15"/>
    </row>
    <row r="58" spans="1:9" ht="12.75" customHeight="1" x14ac:dyDescent="0.2">
      <c r="A58" s="80"/>
      <c r="B58" s="175" t="s">
        <v>134</v>
      </c>
      <c r="C58" s="25" t="s">
        <v>35</v>
      </c>
      <c r="D58" s="49">
        <v>5</v>
      </c>
      <c r="E58" s="25" t="s">
        <v>132</v>
      </c>
      <c r="F58" s="30">
        <v>39916</v>
      </c>
      <c r="G58" s="30">
        <f>D58*F58</f>
        <v>199580</v>
      </c>
    </row>
    <row r="59" spans="1:9" ht="12.75" customHeight="1" x14ac:dyDescent="0.2">
      <c r="A59" s="80"/>
      <c r="B59" s="175" t="s">
        <v>135</v>
      </c>
      <c r="C59" s="25" t="s">
        <v>35</v>
      </c>
      <c r="D59" s="49">
        <v>2</v>
      </c>
      <c r="E59" s="25" t="s">
        <v>132</v>
      </c>
      <c r="F59" s="30">
        <v>25210</v>
      </c>
      <c r="G59" s="30">
        <f t="shared" ref="G59:G65" si="3">D59*F59</f>
        <v>50420</v>
      </c>
    </row>
    <row r="60" spans="1:9" ht="12.75" customHeight="1" x14ac:dyDescent="0.2">
      <c r="A60" s="80"/>
      <c r="B60" s="179" t="s">
        <v>155</v>
      </c>
      <c r="C60" s="25" t="s">
        <v>35</v>
      </c>
      <c r="D60" s="49">
        <v>2</v>
      </c>
      <c r="E60" s="25" t="s">
        <v>132</v>
      </c>
      <c r="F60" s="30">
        <v>27000</v>
      </c>
      <c r="G60" s="30">
        <f t="shared" si="3"/>
        <v>54000</v>
      </c>
    </row>
    <row r="61" spans="1:9" ht="12.75" customHeight="1" x14ac:dyDescent="0.2">
      <c r="A61" s="80"/>
      <c r="B61" s="179" t="s">
        <v>136</v>
      </c>
      <c r="C61" s="25" t="s">
        <v>35</v>
      </c>
      <c r="D61" s="49">
        <v>2</v>
      </c>
      <c r="E61" s="25" t="s">
        <v>132</v>
      </c>
      <c r="F61" s="30">
        <v>22500</v>
      </c>
      <c r="G61" s="30">
        <f t="shared" si="3"/>
        <v>45000</v>
      </c>
    </row>
    <row r="62" spans="1:9" ht="12.75" customHeight="1" x14ac:dyDescent="0.2">
      <c r="A62" s="80"/>
      <c r="B62" s="179" t="s">
        <v>137</v>
      </c>
      <c r="C62" s="25" t="s">
        <v>36</v>
      </c>
      <c r="D62" s="49">
        <v>1</v>
      </c>
      <c r="E62" s="25" t="s">
        <v>131</v>
      </c>
      <c r="F62" s="30">
        <v>87000</v>
      </c>
      <c r="G62" s="30">
        <f t="shared" si="3"/>
        <v>87000</v>
      </c>
    </row>
    <row r="63" spans="1:9" ht="12.75" customHeight="1" x14ac:dyDescent="0.2">
      <c r="A63" s="80"/>
      <c r="B63" s="50" t="s">
        <v>138</v>
      </c>
      <c r="C63" s="55"/>
      <c r="D63" s="56"/>
      <c r="E63" s="55"/>
      <c r="F63" s="57"/>
      <c r="G63" s="57"/>
    </row>
    <row r="64" spans="1:9" ht="12.75" customHeight="1" x14ac:dyDescent="0.2">
      <c r="A64" s="80"/>
      <c r="B64" s="179" t="s">
        <v>139</v>
      </c>
      <c r="C64" s="25" t="s">
        <v>36</v>
      </c>
      <c r="D64" s="49">
        <v>3</v>
      </c>
      <c r="E64" s="25" t="s">
        <v>113</v>
      </c>
      <c r="F64" s="30">
        <v>16250</v>
      </c>
      <c r="G64" s="30">
        <f t="shared" si="3"/>
        <v>48750</v>
      </c>
    </row>
    <row r="65" spans="1:7" ht="12.75" customHeight="1" x14ac:dyDescent="0.2">
      <c r="A65" s="80"/>
      <c r="B65" s="179" t="s">
        <v>140</v>
      </c>
      <c r="C65" s="25" t="s">
        <v>36</v>
      </c>
      <c r="D65" s="51">
        <v>1.5</v>
      </c>
      <c r="E65" s="25" t="s">
        <v>113</v>
      </c>
      <c r="F65" s="30">
        <v>19500</v>
      </c>
      <c r="G65" s="30">
        <f t="shared" si="3"/>
        <v>29250</v>
      </c>
    </row>
    <row r="66" spans="1:7" ht="13.5" customHeight="1" x14ac:dyDescent="0.2">
      <c r="A66" s="73"/>
      <c r="B66" s="11"/>
      <c r="C66" s="12"/>
      <c r="D66" s="12"/>
      <c r="E66" s="12"/>
      <c r="F66" s="58"/>
      <c r="G66" s="121">
        <f>SUM(G48:G65)</f>
        <v>1930530</v>
      </c>
    </row>
    <row r="67" spans="1:7" ht="12" customHeight="1" x14ac:dyDescent="0.2">
      <c r="A67" s="68"/>
      <c r="B67" s="104"/>
      <c r="C67" s="105"/>
      <c r="D67" s="105"/>
      <c r="E67" s="106"/>
      <c r="F67" s="107"/>
      <c r="G67" s="108"/>
    </row>
    <row r="68" spans="1:7" ht="12" customHeight="1" x14ac:dyDescent="0.2">
      <c r="A68" s="73"/>
      <c r="B68" s="88" t="s">
        <v>101</v>
      </c>
      <c r="C68" s="89"/>
      <c r="D68" s="90"/>
      <c r="E68" s="90"/>
      <c r="F68" s="91"/>
      <c r="G68" s="91"/>
    </row>
    <row r="69" spans="1:7" ht="24" customHeight="1" x14ac:dyDescent="0.2">
      <c r="A69" s="73"/>
      <c r="B69" s="101" t="s">
        <v>39</v>
      </c>
      <c r="C69" s="102" t="s">
        <v>31</v>
      </c>
      <c r="D69" s="102" t="s">
        <v>32</v>
      </c>
      <c r="E69" s="101" t="s">
        <v>17</v>
      </c>
      <c r="F69" s="102" t="s">
        <v>18</v>
      </c>
      <c r="G69" s="101" t="s">
        <v>19</v>
      </c>
    </row>
    <row r="70" spans="1:7" ht="12.75" customHeight="1" x14ac:dyDescent="0.2">
      <c r="A70" s="80"/>
      <c r="B70" s="32" t="s">
        <v>100</v>
      </c>
      <c r="C70" s="34" t="s">
        <v>106</v>
      </c>
      <c r="D70" s="40">
        <v>2000</v>
      </c>
      <c r="E70" s="36" t="s">
        <v>88</v>
      </c>
      <c r="F70" s="38">
        <v>190</v>
      </c>
      <c r="G70" s="30">
        <f>(D70*F70)</f>
        <v>380000</v>
      </c>
    </row>
    <row r="71" spans="1:7" ht="12.75" customHeight="1" x14ac:dyDescent="0.2">
      <c r="A71" s="109"/>
      <c r="B71" s="33" t="s">
        <v>146</v>
      </c>
      <c r="C71" s="35" t="s">
        <v>105</v>
      </c>
      <c r="D71" s="41">
        <v>8</v>
      </c>
      <c r="E71" s="37" t="s">
        <v>106</v>
      </c>
      <c r="F71" s="39">
        <v>110000</v>
      </c>
      <c r="G71" s="30">
        <f t="shared" ref="G71:G74" si="4">(D71*F71)</f>
        <v>880000</v>
      </c>
    </row>
    <row r="72" spans="1:7" ht="12.75" customHeight="1" x14ac:dyDescent="0.2">
      <c r="A72" s="109"/>
      <c r="B72" s="33" t="s">
        <v>102</v>
      </c>
      <c r="C72" s="35" t="s">
        <v>105</v>
      </c>
      <c r="D72" s="41">
        <v>2</v>
      </c>
      <c r="E72" s="37" t="s">
        <v>106</v>
      </c>
      <c r="F72" s="39">
        <v>159664</v>
      </c>
      <c r="G72" s="30">
        <f t="shared" si="4"/>
        <v>319328</v>
      </c>
    </row>
    <row r="73" spans="1:7" ht="12.75" customHeight="1" x14ac:dyDescent="0.2">
      <c r="A73" s="109"/>
      <c r="B73" s="33" t="s">
        <v>103</v>
      </c>
      <c r="C73" s="35" t="s">
        <v>104</v>
      </c>
      <c r="D73" s="41">
        <v>160</v>
      </c>
      <c r="E73" s="37" t="s">
        <v>106</v>
      </c>
      <c r="F73" s="39">
        <v>700</v>
      </c>
      <c r="G73" s="30">
        <f t="shared" si="4"/>
        <v>112000</v>
      </c>
    </row>
    <row r="74" spans="1:7" ht="12.75" customHeight="1" x14ac:dyDescent="0.2">
      <c r="A74" s="109"/>
      <c r="B74" s="33" t="s">
        <v>147</v>
      </c>
      <c r="C74" s="35" t="s">
        <v>104</v>
      </c>
      <c r="D74" s="41">
        <v>160</v>
      </c>
      <c r="E74" s="37" t="s">
        <v>106</v>
      </c>
      <c r="F74" s="39">
        <v>400</v>
      </c>
      <c r="G74" s="30">
        <f t="shared" si="4"/>
        <v>64000</v>
      </c>
    </row>
    <row r="75" spans="1:7" ht="13.5" customHeight="1" x14ac:dyDescent="0.2">
      <c r="A75" s="73"/>
      <c r="B75" s="110" t="s">
        <v>40</v>
      </c>
      <c r="C75" s="111"/>
      <c r="D75" s="111"/>
      <c r="E75" s="111"/>
      <c r="F75" s="112"/>
      <c r="G75" s="121">
        <f>SUM(G70)</f>
        <v>380000</v>
      </c>
    </row>
    <row r="76" spans="1:7" ht="12" customHeight="1" x14ac:dyDescent="0.2">
      <c r="A76" s="68"/>
      <c r="B76" s="113"/>
      <c r="C76" s="113"/>
      <c r="D76" s="113"/>
      <c r="E76" s="113"/>
      <c r="F76" s="114"/>
      <c r="G76" s="115"/>
    </row>
    <row r="77" spans="1:7" ht="12" customHeight="1" x14ac:dyDescent="0.2">
      <c r="A77" s="109"/>
      <c r="B77" s="116" t="s">
        <v>41</v>
      </c>
      <c r="C77" s="117"/>
      <c r="D77" s="117"/>
      <c r="E77" s="117"/>
      <c r="F77" s="117"/>
      <c r="G77" s="118">
        <v>3510375</v>
      </c>
    </row>
    <row r="78" spans="1:7" ht="12" customHeight="1" x14ac:dyDescent="0.2">
      <c r="A78" s="109"/>
      <c r="B78" s="119" t="s">
        <v>42</v>
      </c>
      <c r="C78" s="120"/>
      <c r="D78" s="120"/>
      <c r="E78" s="120"/>
      <c r="F78" s="120"/>
      <c r="G78" s="121">
        <f>G77*0.05</f>
        <v>175518.75</v>
      </c>
    </row>
    <row r="79" spans="1:7" ht="12" customHeight="1" x14ac:dyDescent="0.2">
      <c r="A79" s="109"/>
      <c r="B79" s="122" t="s">
        <v>43</v>
      </c>
      <c r="C79" s="123"/>
      <c r="D79" s="123"/>
      <c r="E79" s="123"/>
      <c r="F79" s="123"/>
      <c r="G79" s="124">
        <f>G78+G77</f>
        <v>3685893.75</v>
      </c>
    </row>
    <row r="80" spans="1:7" ht="12" customHeight="1" x14ac:dyDescent="0.2">
      <c r="A80" s="109"/>
      <c r="B80" s="119" t="s">
        <v>44</v>
      </c>
      <c r="C80" s="120"/>
      <c r="D80" s="120"/>
      <c r="E80" s="120"/>
      <c r="F80" s="120"/>
      <c r="G80" s="121">
        <f>G12</f>
        <v>7040000</v>
      </c>
    </row>
    <row r="81" spans="1:7" ht="12" customHeight="1" x14ac:dyDescent="0.2">
      <c r="A81" s="109"/>
      <c r="B81" s="125" t="s">
        <v>45</v>
      </c>
      <c r="C81" s="126"/>
      <c r="D81" s="126"/>
      <c r="E81" s="126"/>
      <c r="F81" s="126"/>
      <c r="G81" s="127">
        <f>G80-G79</f>
        <v>3354106.25</v>
      </c>
    </row>
    <row r="82" spans="1:7" ht="12" customHeight="1" x14ac:dyDescent="0.2">
      <c r="A82" s="109"/>
      <c r="B82" s="128" t="s">
        <v>156</v>
      </c>
      <c r="C82" s="129"/>
      <c r="D82" s="129"/>
      <c r="E82" s="129"/>
      <c r="F82" s="129"/>
      <c r="G82" s="130"/>
    </row>
    <row r="83" spans="1:7" ht="12.75" customHeight="1" thickBot="1" x14ac:dyDescent="0.25">
      <c r="A83" s="109"/>
      <c r="B83" s="131"/>
      <c r="C83" s="129"/>
      <c r="D83" s="129"/>
      <c r="E83" s="129"/>
      <c r="F83" s="129"/>
      <c r="G83" s="130"/>
    </row>
    <row r="84" spans="1:7" ht="12" customHeight="1" x14ac:dyDescent="0.2">
      <c r="A84" s="109"/>
      <c r="B84" s="132" t="s">
        <v>157</v>
      </c>
      <c r="C84" s="133"/>
      <c r="D84" s="133"/>
      <c r="E84" s="133"/>
      <c r="F84" s="134"/>
      <c r="G84" s="130"/>
    </row>
    <row r="85" spans="1:7" ht="12" customHeight="1" x14ac:dyDescent="0.2">
      <c r="A85" s="109"/>
      <c r="B85" s="135" t="s">
        <v>46</v>
      </c>
      <c r="C85" s="136"/>
      <c r="D85" s="136"/>
      <c r="E85" s="136"/>
      <c r="F85" s="137"/>
      <c r="G85" s="130"/>
    </row>
    <row r="86" spans="1:7" ht="12" customHeight="1" x14ac:dyDescent="0.2">
      <c r="A86" s="109"/>
      <c r="B86" s="135" t="s">
        <v>141</v>
      </c>
      <c r="C86" s="136"/>
      <c r="D86" s="136"/>
      <c r="E86" s="136"/>
      <c r="F86" s="137"/>
      <c r="G86" s="130"/>
    </row>
    <row r="87" spans="1:7" ht="12" customHeight="1" x14ac:dyDescent="0.2">
      <c r="A87" s="109"/>
      <c r="B87" s="135" t="s">
        <v>142</v>
      </c>
      <c r="C87" s="136"/>
      <c r="D87" s="136"/>
      <c r="E87" s="136"/>
      <c r="F87" s="137"/>
      <c r="G87" s="130"/>
    </row>
    <row r="88" spans="1:7" ht="12" customHeight="1" x14ac:dyDescent="0.2">
      <c r="A88" s="109"/>
      <c r="B88" s="135" t="s">
        <v>47</v>
      </c>
      <c r="C88" s="136"/>
      <c r="D88" s="136"/>
      <c r="E88" s="136"/>
      <c r="F88" s="137"/>
      <c r="G88" s="130"/>
    </row>
    <row r="89" spans="1:7" ht="12" customHeight="1" x14ac:dyDescent="0.2">
      <c r="A89" s="109"/>
      <c r="B89" s="135" t="s">
        <v>48</v>
      </c>
      <c r="C89" s="136"/>
      <c r="D89" s="136"/>
      <c r="E89" s="136"/>
      <c r="F89" s="137"/>
      <c r="G89" s="130"/>
    </row>
    <row r="90" spans="1:7" ht="12.75" customHeight="1" thickBot="1" x14ac:dyDescent="0.25">
      <c r="A90" s="109"/>
      <c r="B90" s="138" t="s">
        <v>49</v>
      </c>
      <c r="C90" s="139"/>
      <c r="D90" s="139"/>
      <c r="E90" s="139"/>
      <c r="F90" s="140"/>
      <c r="G90" s="130"/>
    </row>
    <row r="91" spans="1:7" ht="12.75" customHeight="1" x14ac:dyDescent="0.2">
      <c r="A91" s="109"/>
      <c r="B91" s="131"/>
      <c r="C91" s="136"/>
      <c r="D91" s="136"/>
      <c r="E91" s="136"/>
      <c r="F91" s="136"/>
      <c r="G91" s="130"/>
    </row>
    <row r="92" spans="1:7" ht="15" customHeight="1" thickBot="1" x14ac:dyDescent="0.25">
      <c r="A92" s="109"/>
      <c r="B92" s="181" t="s">
        <v>50</v>
      </c>
      <c r="C92" s="182"/>
      <c r="D92" s="141"/>
      <c r="E92" s="142"/>
      <c r="F92" s="142"/>
      <c r="G92" s="130"/>
    </row>
    <row r="93" spans="1:7" ht="12" customHeight="1" x14ac:dyDescent="0.2">
      <c r="A93" s="109"/>
      <c r="B93" s="143" t="s">
        <v>39</v>
      </c>
      <c r="C93" s="144" t="s">
        <v>51</v>
      </c>
      <c r="D93" s="145" t="s">
        <v>52</v>
      </c>
      <c r="E93" s="142"/>
      <c r="F93" s="142"/>
      <c r="G93" s="130"/>
    </row>
    <row r="94" spans="1:7" ht="12" customHeight="1" x14ac:dyDescent="0.2">
      <c r="A94" s="109"/>
      <c r="B94" s="146" t="s">
        <v>53</v>
      </c>
      <c r="C94" s="147">
        <f>G33</f>
        <v>1612000</v>
      </c>
      <c r="D94" s="148">
        <f>(C94/C100)</f>
        <v>0.33986578780156962</v>
      </c>
      <c r="E94" s="142"/>
      <c r="F94" s="142"/>
      <c r="G94" s="130"/>
    </row>
    <row r="95" spans="1:7" ht="12" customHeight="1" x14ac:dyDescent="0.2">
      <c r="A95" s="109"/>
      <c r="B95" s="146" t="s">
        <v>54</v>
      </c>
      <c r="C95" s="149">
        <f>G36</f>
        <v>45000</v>
      </c>
      <c r="D95" s="148">
        <v>8.6999999999999994E-3</v>
      </c>
      <c r="E95" s="142"/>
      <c r="F95" s="142"/>
      <c r="G95" s="130"/>
    </row>
    <row r="96" spans="1:7" ht="12" customHeight="1" x14ac:dyDescent="0.2">
      <c r="A96" s="109"/>
      <c r="B96" s="146" t="s">
        <v>55</v>
      </c>
      <c r="C96" s="147">
        <f>G44</f>
        <v>600000</v>
      </c>
      <c r="D96" s="148">
        <f>(C96/C100)</f>
        <v>0.12650091357378521</v>
      </c>
      <c r="E96" s="142"/>
      <c r="F96" s="142"/>
      <c r="G96" s="130"/>
    </row>
    <row r="97" spans="1:7" ht="12" customHeight="1" x14ac:dyDescent="0.2">
      <c r="A97" s="109"/>
      <c r="B97" s="146" t="s">
        <v>30</v>
      </c>
      <c r="C97" s="147">
        <f>G66</f>
        <v>1930530</v>
      </c>
      <c r="D97" s="148">
        <f>(C97/C100)</f>
        <v>0.40702301446933264</v>
      </c>
      <c r="E97" s="150"/>
      <c r="F97" s="142"/>
      <c r="G97" s="130"/>
    </row>
    <row r="98" spans="1:7" ht="12" customHeight="1" x14ac:dyDescent="0.2">
      <c r="A98" s="109"/>
      <c r="B98" s="146" t="s">
        <v>56</v>
      </c>
      <c r="C98" s="151">
        <f>G75</f>
        <v>380000</v>
      </c>
      <c r="D98" s="148">
        <f>(C98/C100)</f>
        <v>8.0117245263397308E-2</v>
      </c>
      <c r="E98" s="152"/>
      <c r="F98" s="152"/>
      <c r="G98" s="130"/>
    </row>
    <row r="99" spans="1:7" ht="12" customHeight="1" x14ac:dyDescent="0.2">
      <c r="A99" s="109"/>
      <c r="B99" s="146" t="s">
        <v>57</v>
      </c>
      <c r="C99" s="151">
        <f>G78</f>
        <v>175518.75</v>
      </c>
      <c r="D99" s="148">
        <f>(C99/C100)</f>
        <v>3.7005470373881355E-2</v>
      </c>
      <c r="E99" s="152"/>
      <c r="F99" s="152"/>
      <c r="G99" s="130"/>
    </row>
    <row r="100" spans="1:7" ht="12.75" customHeight="1" thickBot="1" x14ac:dyDescent="0.25">
      <c r="A100" s="109"/>
      <c r="B100" s="153" t="s">
        <v>58</v>
      </c>
      <c r="C100" s="154">
        <f>SUM(C94:C99)</f>
        <v>4743048.75</v>
      </c>
      <c r="D100" s="155">
        <f>SUM(D94:D99)</f>
        <v>0.99921243148196615</v>
      </c>
      <c r="E100" s="152"/>
      <c r="F100" s="152"/>
      <c r="G100" s="130"/>
    </row>
    <row r="101" spans="1:7" ht="12" customHeight="1" x14ac:dyDescent="0.2">
      <c r="A101" s="109"/>
      <c r="B101" s="131"/>
      <c r="C101" s="129"/>
      <c r="D101" s="129"/>
      <c r="E101" s="129"/>
      <c r="F101" s="129"/>
      <c r="G101" s="130"/>
    </row>
    <row r="102" spans="1:7" ht="12.75" customHeight="1" thickBot="1" x14ac:dyDescent="0.25">
      <c r="A102" s="109"/>
      <c r="B102" s="67"/>
      <c r="C102" s="129"/>
      <c r="D102" s="129"/>
      <c r="E102" s="129"/>
      <c r="F102" s="129"/>
      <c r="G102" s="130"/>
    </row>
    <row r="103" spans="1:7" ht="12" customHeight="1" thickBot="1" x14ac:dyDescent="0.25">
      <c r="A103" s="109"/>
      <c r="B103" s="156"/>
      <c r="C103" s="157" t="s">
        <v>152</v>
      </c>
      <c r="D103" s="158"/>
      <c r="E103" s="159"/>
      <c r="F103" s="152"/>
      <c r="G103" s="130"/>
    </row>
    <row r="104" spans="1:7" ht="12" customHeight="1" thickBot="1" x14ac:dyDescent="0.25">
      <c r="A104" s="109"/>
      <c r="B104" s="160" t="s">
        <v>154</v>
      </c>
      <c r="C104" s="161" t="s">
        <v>151</v>
      </c>
      <c r="D104" s="162" t="s">
        <v>149</v>
      </c>
      <c r="E104" s="163" t="s">
        <v>150</v>
      </c>
      <c r="F104" s="164"/>
      <c r="G104" s="165"/>
    </row>
    <row r="105" spans="1:7" ht="12" customHeight="1" x14ac:dyDescent="0.2">
      <c r="A105" s="109"/>
      <c r="B105" s="166" t="s">
        <v>107</v>
      </c>
      <c r="C105" s="167">
        <v>20000</v>
      </c>
      <c r="D105" s="168">
        <f>G9</f>
        <v>22000</v>
      </c>
      <c r="E105" s="169">
        <v>40000</v>
      </c>
      <c r="F105" s="170"/>
      <c r="G105" s="165"/>
    </row>
    <row r="106" spans="1:7" ht="12.75" customHeight="1" thickBot="1" x14ac:dyDescent="0.25">
      <c r="A106" s="109"/>
      <c r="B106" s="171" t="s">
        <v>153</v>
      </c>
      <c r="C106" s="172">
        <f>C100/C105</f>
        <v>237.15243749999999</v>
      </c>
      <c r="D106" s="172">
        <f>C100/D105</f>
        <v>215.59312499999999</v>
      </c>
      <c r="E106" s="173">
        <f>C100/E105</f>
        <v>118.57621875</v>
      </c>
      <c r="F106" s="164"/>
      <c r="G106" s="165"/>
    </row>
    <row r="107" spans="1:7" ht="15.6" customHeight="1" x14ac:dyDescent="0.2">
      <c r="A107" s="109"/>
      <c r="B107" s="128" t="s">
        <v>59</v>
      </c>
      <c r="C107" s="136"/>
      <c r="D107" s="136"/>
      <c r="E107" s="136"/>
      <c r="F107" s="136"/>
      <c r="G107" s="136"/>
    </row>
  </sheetData>
  <mergeCells count="8">
    <mergeCell ref="B17:G17"/>
    <mergeCell ref="B92:C9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E65B0E-B5DA-406D-AE6D-A3D8DA355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7BAC30-8BDC-4C15-8082-F285AAFF9698}">
  <ds:schemaRefs>
    <ds:schemaRef ds:uri="http://schemas.microsoft.com/office/infopath/2007/PartnerControls"/>
    <ds:schemaRef ds:uri="c5dbce2d-49dc-4afe-a5b0-d7fb7a901161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1030f0af-99cb-42f1-88fc-acec7333119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3582DB-43BC-4BA2-83D9-E78DDE8068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LECHUGA COSTINA</vt:lpstr>
      <vt:lpstr>Hoja1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2022-07-01T20:46:39Z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