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Quillota/"/>
    </mc:Choice>
  </mc:AlternateContent>
  <xr:revisionPtr revIDLastSave="4" documentId="11_98A64D529A6BD6D1F83F0546628ECD9DB6CB35F2" xr6:coauthVersionLast="47" xr6:coauthVersionMax="47" xr10:uidLastSave="{0D74AEF2-E194-499D-9AB6-E3651593B577}"/>
  <bookViews>
    <workbookView xWindow="-120" yWindow="-120" windowWidth="20730" windowHeight="11040" xr2:uid="{00000000-000D-0000-FFFF-FFFF00000000}"/>
  </bookViews>
  <sheets>
    <sheet name="LECHUGA ESPAÑOLA MARINA" sheetId="1" r:id="rId1"/>
  </sheets>
  <definedNames>
    <definedName name="_xlnm.Print_Area" localSheetId="0">'LECHUGA ESPAÑOLA MARINA'!$B$1:$G$101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11" i="1" l="1"/>
  <c r="G64" i="1"/>
  <c r="G63" i="1"/>
  <c r="G62" i="1"/>
  <c r="G61" i="1"/>
  <c r="G60" i="1"/>
  <c r="G59" i="1"/>
  <c r="G58" i="1"/>
  <c r="G57" i="1"/>
  <c r="G56" i="1"/>
  <c r="G55" i="1"/>
  <c r="G53" i="1"/>
  <c r="G52" i="1"/>
  <c r="G51" i="1"/>
  <c r="G50" i="1"/>
  <c r="G49" i="1"/>
  <c r="G48" i="1"/>
  <c r="G23" i="1"/>
  <c r="G29" i="1"/>
  <c r="G28" i="1"/>
  <c r="G27" i="1"/>
  <c r="G26" i="1"/>
  <c r="G25" i="1"/>
  <c r="G22" i="1"/>
  <c r="G21" i="1"/>
  <c r="G20" i="1"/>
  <c r="G65" i="1" l="1"/>
  <c r="G36" i="1" l="1"/>
  <c r="G70" i="1"/>
  <c r="C93" i="1" s="1"/>
  <c r="G75" i="1"/>
  <c r="G31" i="1" l="1"/>
  <c r="C89" i="1" s="1"/>
  <c r="C92" i="1"/>
  <c r="G44" i="1"/>
  <c r="C91" i="1" s="1"/>
  <c r="G72" i="1" l="1"/>
  <c r="G73" i="1" s="1"/>
  <c r="G74" i="1" s="1"/>
  <c r="D100" i="1" l="1"/>
  <c r="C94" i="1"/>
  <c r="C95" i="1" s="1"/>
  <c r="E100" i="1" l="1"/>
  <c r="C100" i="1"/>
  <c r="G76" i="1"/>
  <c r="D92" i="1" l="1"/>
  <c r="D89" i="1"/>
  <c r="D91" i="1"/>
  <c r="D93" i="1"/>
  <c r="D94" i="1"/>
  <c r="D95" i="1" l="1"/>
</calcChain>
</file>

<file path=xl/sharedStrings.xml><?xml version="1.0" encoding="utf-8"?>
<sst xmlns="http://schemas.openxmlformats.org/spreadsheetml/2006/main" count="173" uniqueCount="115">
  <si>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</si>
  <si>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</si>
  <si>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</si>
  <si>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</si>
  <si>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</si>
  <si>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</si>
  <si>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</si>
  <si>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</si>
  <si>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</si>
  <si>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</si>
  <si>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</si>
  <si>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</si>
  <si>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</si>
  <si>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</si>
  <si>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</si>
  <si>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</si>
  <si>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</si>
  <si>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</si>
  <si>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</si>
  <si>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</si>
  <si>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</si>
  <si>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</si>
  <si>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</si>
  <si>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</si>
  <si>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</si>
  <si>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</si>
  <si>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</si>
  <si>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</si>
  <si>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</si>
  <si>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</si>
  <si>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</si>
  <si>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</si>
  <si>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</si>
  <si>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</si>
  <si>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</si>
  <si>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</si>
  <si>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</si>
  <si>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</si>
  <si>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</si>
  <si>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</si>
  <si>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</si>
  <si>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</si>
  <si>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</si>
  <si>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</si>
  <si>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</si>
  <si>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</si>
  <si>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</si>
  <si>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</si>
  <si>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</si>
  <si>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</si>
  <si>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</si>
  <si>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</si>
  <si>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</si>
  <si>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</si>
  <si>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</si>
  <si>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</si>
  <si>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</si>
  <si>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</si>
  <si>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LECHUGA</t>
  </si>
  <si>
    <t>Ene-Mar</t>
  </si>
  <si>
    <t>RENDIMIENTO (unidades/há.)</t>
  </si>
  <si>
    <t>PRECIO ESPERADO ($/unidades)</t>
  </si>
  <si>
    <t xml:space="preserve"> </t>
  </si>
  <si>
    <t>Melgadura</t>
  </si>
  <si>
    <t>Acequiadura</t>
  </si>
  <si>
    <t>FUNGICIDA</t>
  </si>
  <si>
    <t>INSECTICIDA</t>
  </si>
  <si>
    <t>ESCENARIOS COSTO UNITARIO  ($/unidades)</t>
  </si>
  <si>
    <t>Rendimiento (unidades/hà)</t>
  </si>
  <si>
    <t>Costo unitario ($/unidades) (*)</t>
  </si>
  <si>
    <t>Nitrato de potasio</t>
  </si>
  <si>
    <t>ESPAÑOLA / MARINA</t>
  </si>
  <si>
    <t>MEDIO</t>
  </si>
  <si>
    <t>VALPARAISO</t>
  </si>
  <si>
    <t>TODAS</t>
  </si>
  <si>
    <t>NO</t>
  </si>
  <si>
    <t>ENERO</t>
  </si>
  <si>
    <t>Aplicación de guano</t>
  </si>
  <si>
    <t>Agosto</t>
  </si>
  <si>
    <t>Aplicación herbicidas</t>
  </si>
  <si>
    <t>Sept-octubre</t>
  </si>
  <si>
    <t>Riego pre transplante</t>
  </si>
  <si>
    <t>Septiembre</t>
  </si>
  <si>
    <t>Transplante</t>
  </si>
  <si>
    <t>a trato (plantas)</t>
  </si>
  <si>
    <t>Aplicación fertilizantes</t>
  </si>
  <si>
    <t>Riegos</t>
  </si>
  <si>
    <t xml:space="preserve">Limpia manual </t>
  </si>
  <si>
    <t>a trato (metro lineal)</t>
  </si>
  <si>
    <t>Aplicación fitosanitaria</t>
  </si>
  <si>
    <t>Cosecha a trato</t>
  </si>
  <si>
    <t>a trato (planta)</t>
  </si>
  <si>
    <t>Octubre</t>
  </si>
  <si>
    <t>PLANTINES (Speedling)</t>
  </si>
  <si>
    <t>u</t>
  </si>
  <si>
    <t>Todo el año</t>
  </si>
  <si>
    <t>FERTILIZANTES</t>
  </si>
  <si>
    <t>Guano</t>
  </si>
  <si>
    <t>m3</t>
  </si>
  <si>
    <t>Kg.</t>
  </si>
  <si>
    <t>Nitrato de calcio</t>
  </si>
  <si>
    <t xml:space="preserve">Urea </t>
  </si>
  <si>
    <t>Engeo</t>
  </si>
  <si>
    <t>l</t>
  </si>
  <si>
    <t>Score</t>
  </si>
  <si>
    <t>Bravo 720</t>
  </si>
  <si>
    <t>HERBICIDA</t>
  </si>
  <si>
    <t>Herbadox 33%</t>
  </si>
  <si>
    <t>Gramoxone</t>
  </si>
  <si>
    <t>ADHERENTES</t>
  </si>
  <si>
    <t>Li 700</t>
  </si>
  <si>
    <t xml:space="preserve">Aradura </t>
  </si>
  <si>
    <t>Rastrajes</t>
  </si>
  <si>
    <t xml:space="preserve">Mercado regional </t>
  </si>
  <si>
    <t xml:space="preserve">QUILLOTA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</si>
</sst>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rgb="FFFF0000"/>
      <name val="Calibri"/>
      <family val="2"/>
    </font>
    <font>
      <b/>
      <sz val="9"/>
      <color indexed="15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  <font>
      <sz val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8" fillId="0" borderId="20"/>
    <xf numFmtId="41" fontId="23" fillId="0" borderId="0" applyFont="0" applyFill="0" applyBorder="0" applyAlignment="0" applyProtection="0"/>
  </cellStyleXfs>
  <cellXfs count="18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1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2" xfId="0" applyFont="1" applyFill="1" applyBorder="1" applyAlignment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2" borderId="31" xfId="0" applyNumberFormat="1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165" fontId="12" fillId="8" borderId="34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49" fontId="14" fillId="2" borderId="39" xfId="0" applyNumberFormat="1" applyFont="1" applyFill="1" applyBorder="1" applyAlignment="1">
      <alignment vertical="center"/>
    </xf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2" fillId="8" borderId="44" xfId="0" applyNumberFormat="1" applyFont="1" applyFill="1" applyBorder="1" applyAlignment="1">
      <alignment vertical="center"/>
    </xf>
    <xf numFmtId="165" fontId="12" fillId="8" borderId="3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3" fontId="8" fillId="3" borderId="15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164" fontId="1" fillId="5" borderId="2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64" fontId="1" fillId="5" borderId="27" xfId="0" applyNumberFormat="1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164" fontId="1" fillId="6" borderId="30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/>
    </xf>
    <xf numFmtId="0" fontId="14" fillId="2" borderId="38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40" xfId="0" applyFont="1" applyFill="1" applyBorder="1" applyAlignment="1">
      <alignment horizontal="center"/>
    </xf>
    <xf numFmtId="0" fontId="14" fillId="2" borderId="42" xfId="0" applyFont="1" applyFill="1" applyBorder="1" applyAlignment="1">
      <alignment horizontal="center"/>
    </xf>
    <xf numFmtId="0" fontId="14" fillId="2" borderId="43" xfId="0" applyFont="1" applyFill="1" applyBorder="1" applyAlignment="1">
      <alignment horizontal="center"/>
    </xf>
    <xf numFmtId="0" fontId="14" fillId="7" borderId="20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 vertical="center"/>
    </xf>
    <xf numFmtId="0" fontId="12" fillId="7" borderId="20" xfId="0" applyFont="1" applyFill="1" applyBorder="1" applyAlignment="1">
      <alignment horizontal="center" vertical="center"/>
    </xf>
    <xf numFmtId="164" fontId="16" fillId="2" borderId="20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9" fontId="14" fillId="2" borderId="32" xfId="0" applyNumberFormat="1" applyFont="1" applyFill="1" applyBorder="1" applyAlignment="1">
      <alignment horizontal="center"/>
    </xf>
    <xf numFmtId="9" fontId="12" fillId="8" borderId="35" xfId="0" applyNumberFormat="1" applyFont="1" applyFill="1" applyBorder="1" applyAlignment="1">
      <alignment horizontal="center" vertical="center"/>
    </xf>
    <xf numFmtId="3" fontId="12" fillId="8" borderId="46" xfId="0" applyNumberFormat="1" applyFont="1" applyFill="1" applyBorder="1" applyAlignment="1">
      <alignment vertical="center"/>
    </xf>
    <xf numFmtId="3" fontId="12" fillId="8" borderId="45" xfId="0" applyNumberFormat="1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0" fontId="20" fillId="2" borderId="10" xfId="0" applyFont="1" applyFill="1" applyBorder="1" applyAlignment="1"/>
    <xf numFmtId="49" fontId="4" fillId="10" borderId="6" xfId="0" applyNumberFormat="1" applyFont="1" applyFill="1" applyBorder="1" applyAlignment="1">
      <alignment wrapText="1"/>
    </xf>
    <xf numFmtId="49" fontId="4" fillId="10" borderId="6" xfId="0" applyNumberFormat="1" applyFont="1" applyFill="1" applyBorder="1" applyAlignment="1">
      <alignment horizontal="center"/>
    </xf>
    <xf numFmtId="3" fontId="4" fillId="10" borderId="6" xfId="0" applyNumberFormat="1" applyFont="1" applyFill="1" applyBorder="1" applyAlignment="1">
      <alignment horizontal="center"/>
    </xf>
    <xf numFmtId="49" fontId="4" fillId="10" borderId="6" xfId="0" applyNumberFormat="1" applyFont="1" applyFill="1" applyBorder="1" applyAlignment="1">
      <alignment horizontal="center" wrapText="1"/>
    </xf>
    <xf numFmtId="49" fontId="0" fillId="0" borderId="0" xfId="0" applyNumberFormat="1" applyFont="1" applyAlignment="1"/>
    <xf numFmtId="3" fontId="0" fillId="0" borderId="0" xfId="0" applyNumberFormat="1" applyFont="1" applyAlignment="1"/>
    <xf numFmtId="49" fontId="17" fillId="10" borderId="20" xfId="0" applyNumberFormat="1" applyFont="1" applyFill="1" applyBorder="1" applyAlignment="1">
      <alignment vertical="center"/>
    </xf>
    <xf numFmtId="49" fontId="2" fillId="10" borderId="6" xfId="0" applyNumberFormat="1" applyFont="1" applyFill="1" applyBorder="1" applyAlignment="1">
      <alignment horizontal="right"/>
    </xf>
    <xf numFmtId="49" fontId="4" fillId="10" borderId="6" xfId="0" applyNumberFormat="1" applyFont="1" applyFill="1" applyBorder="1" applyAlignment="1">
      <alignment horizontal="right" vertical="center" wrapText="1"/>
    </xf>
    <xf numFmtId="49" fontId="4" fillId="10" borderId="6" xfId="0" applyNumberFormat="1" applyFont="1" applyFill="1" applyBorder="1" applyAlignment="1">
      <alignment horizontal="right"/>
    </xf>
    <xf numFmtId="49" fontId="4" fillId="10" borderId="6" xfId="0" applyNumberFormat="1" applyFont="1" applyFill="1" applyBorder="1" applyAlignment="1">
      <alignment horizontal="right" wrapText="1"/>
    </xf>
    <xf numFmtId="49" fontId="5" fillId="10" borderId="6" xfId="0" applyNumberFormat="1" applyFont="1" applyFill="1" applyBorder="1" applyAlignment="1">
      <alignment horizontal="right"/>
    </xf>
    <xf numFmtId="17" fontId="19" fillId="10" borderId="55" xfId="1" applyNumberFormat="1" applyFont="1" applyFill="1" applyBorder="1" applyAlignment="1">
      <alignment horizontal="right" vertical="center"/>
    </xf>
    <xf numFmtId="166" fontId="4" fillId="10" borderId="6" xfId="0" applyNumberFormat="1" applyFont="1" applyFill="1" applyBorder="1" applyAlignment="1">
      <alignment horizontal="right"/>
    </xf>
    <xf numFmtId="3" fontId="4" fillId="10" borderId="6" xfId="0" applyNumberFormat="1" applyFont="1" applyFill="1" applyBorder="1" applyAlignment="1">
      <alignment horizontal="right" wrapText="1"/>
    </xf>
    <xf numFmtId="0" fontId="4" fillId="10" borderId="6" xfId="0" applyNumberFormat="1" applyFont="1" applyFill="1" applyBorder="1" applyAlignment="1">
      <alignment horizontal="center" wrapText="1"/>
    </xf>
    <xf numFmtId="3" fontId="4" fillId="10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3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right"/>
    </xf>
    <xf numFmtId="49" fontId="20" fillId="0" borderId="0" xfId="0" applyNumberFormat="1" applyFont="1" applyAlignment="1"/>
    <xf numFmtId="49" fontId="4" fillId="2" borderId="6" xfId="0" applyNumberFormat="1" applyFont="1" applyFill="1" applyBorder="1" applyAlignment="1">
      <alignment horizontal="right" wrapText="1"/>
    </xf>
    <xf numFmtId="0" fontId="2" fillId="10" borderId="20" xfId="0" applyFont="1" applyFill="1" applyBorder="1" applyAlignment="1">
      <alignment horizontal="center" vertical="center"/>
    </xf>
    <xf numFmtId="3" fontId="2" fillId="10" borderId="20" xfId="0" applyNumberFormat="1" applyFont="1" applyFill="1" applyBorder="1" applyAlignment="1">
      <alignment vertical="center"/>
    </xf>
    <xf numFmtId="0" fontId="0" fillId="10" borderId="20" xfId="0" applyNumberFormat="1" applyFont="1" applyFill="1" applyBorder="1" applyAlignment="1"/>
    <xf numFmtId="0" fontId="14" fillId="10" borderId="20" xfId="0" applyFont="1" applyFill="1" applyBorder="1" applyAlignment="1">
      <alignment horizontal="center" vertical="center"/>
    </xf>
    <xf numFmtId="3" fontId="0" fillId="10" borderId="20" xfId="0" applyNumberFormat="1" applyFont="1" applyFill="1" applyBorder="1" applyAlignment="1">
      <alignment vertical="center"/>
    </xf>
    <xf numFmtId="0" fontId="9" fillId="10" borderId="20" xfId="0" applyFont="1" applyFill="1" applyBorder="1" applyAlignment="1">
      <alignment horizontal="center" vertical="center"/>
    </xf>
    <xf numFmtId="164" fontId="24" fillId="10" borderId="20" xfId="0" applyNumberFormat="1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right" vertical="center" wrapText="1"/>
    </xf>
    <xf numFmtId="41" fontId="25" fillId="2" borderId="6" xfId="2" applyFont="1" applyFill="1" applyBorder="1" applyAlignment="1">
      <alignment horizontal="right" vertical="center" wrapText="1"/>
    </xf>
    <xf numFmtId="49" fontId="25" fillId="2" borderId="6" xfId="0" applyNumberFormat="1" applyFont="1" applyFill="1" applyBorder="1" applyAlignment="1">
      <alignment horizontal="right"/>
    </xf>
    <xf numFmtId="3" fontId="25" fillId="2" borderId="6" xfId="0" applyNumberFormat="1" applyFont="1" applyFill="1" applyBorder="1" applyAlignment="1">
      <alignment horizontal="right"/>
    </xf>
    <xf numFmtId="0" fontId="25" fillId="2" borderId="6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 wrapText="1"/>
    </xf>
    <xf numFmtId="49" fontId="4" fillId="10" borderId="6" xfId="0" applyNumberFormat="1" applyFont="1" applyFill="1" applyBorder="1" applyAlignment="1">
      <alignment horizontal="left" wrapText="1"/>
    </xf>
    <xf numFmtId="0" fontId="4" fillId="10" borderId="6" xfId="0" applyFont="1" applyFill="1" applyBorder="1" applyAlignment="1">
      <alignment horizontal="left" wrapText="1"/>
    </xf>
    <xf numFmtId="49" fontId="4" fillId="10" borderId="6" xfId="0" applyNumberFormat="1" applyFont="1" applyFill="1" applyBorder="1" applyAlignment="1">
      <alignment horizontal="left"/>
    </xf>
    <xf numFmtId="0" fontId="4" fillId="10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10" borderId="47" xfId="0" applyNumberFormat="1" applyFont="1" applyFill="1" applyBorder="1" applyAlignment="1">
      <alignment horizontal="left"/>
    </xf>
    <xf numFmtId="49" fontId="4" fillId="10" borderId="48" xfId="0" applyNumberFormat="1" applyFont="1" applyFill="1" applyBorder="1" applyAlignment="1">
      <alignment horizontal="left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50" xfId="0" applyNumberFormat="1" applyFont="1" applyFill="1" applyBorder="1" applyAlignment="1">
      <alignment horizontal="center" vertical="center"/>
    </xf>
    <xf numFmtId="49" fontId="17" fillId="9" borderId="51" xfId="0" applyNumberFormat="1" applyFont="1" applyFill="1" applyBorder="1" applyAlignment="1">
      <alignment horizontal="center" vertical="center"/>
    </xf>
    <xf numFmtId="49" fontId="4" fillId="2" borderId="47" xfId="0" applyNumberFormat="1" applyFont="1" applyFill="1" applyBorder="1" applyAlignment="1">
      <alignment horizontal="left" vertical="center" wrapText="1"/>
    </xf>
    <xf numFmtId="49" fontId="4" fillId="2" borderId="48" xfId="0" applyNumberFormat="1" applyFont="1" applyFill="1" applyBorder="1" applyAlignment="1">
      <alignment horizontal="left" vertical="center" wrapText="1"/>
    </xf>
    <xf numFmtId="0" fontId="21" fillId="2" borderId="56" xfId="0" applyFont="1" applyFill="1" applyBorder="1" applyAlignment="1">
      <alignment horizontal="center" vertical="center"/>
    </xf>
    <xf numFmtId="0" fontId="21" fillId="2" borderId="57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49" fontId="22" fillId="10" borderId="20" xfId="0" applyNumberFormat="1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24848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2669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N101"/>
  <sheetViews>
    <sheetView showGridLines="0" tabSelected="1" topLeftCell="B1" zoomScale="110" zoomScaleNormal="110" zoomScaleSheetLayoutView="130" workbookViewId="0">
      <selection activeCell="F70" sqref="F70"/>
    </sheetView>
  </sheetViews>
  <sheetFormatPr baseColWidth="10" defaultColWidth="10.85546875" defaultRowHeight="11.25" customHeight="1" x14ac:dyDescent="0.25"/>
  <cols>
    <col min="1" max="1" width="4.42578125" style="1" hidden="1" customWidth="1"/>
    <col min="2" max="2" width="21.42578125" style="1" customWidth="1"/>
    <col min="3" max="3" width="14.85546875" style="1" customWidth="1"/>
    <col min="4" max="4" width="8.28515625" style="108" customWidth="1"/>
    <col min="5" max="5" width="21.140625" style="108" customWidth="1"/>
    <col min="6" max="6" width="13.5703125" style="108" customWidth="1"/>
    <col min="7" max="7" width="18.140625" style="108" customWidth="1"/>
    <col min="8" max="248" width="10.85546875" style="1" customWidth="1"/>
  </cols>
  <sheetData>
    <row r="1" spans="1:7" ht="15" customHeight="1" x14ac:dyDescent="0.25">
      <c r="A1" s="2"/>
      <c r="B1" s="2"/>
      <c r="C1" s="2"/>
      <c r="D1" s="72"/>
      <c r="E1" s="72"/>
      <c r="F1" s="72"/>
      <c r="G1" s="72"/>
    </row>
    <row r="2" spans="1:7" ht="15" customHeight="1" x14ac:dyDescent="0.25">
      <c r="A2" s="2"/>
      <c r="B2" s="2"/>
      <c r="C2" s="2"/>
      <c r="D2" s="72"/>
      <c r="E2" s="72"/>
      <c r="F2" s="72"/>
      <c r="G2" s="72"/>
    </row>
    <row r="3" spans="1:7" ht="15" customHeight="1" x14ac:dyDescent="0.25">
      <c r="A3" s="2"/>
      <c r="B3" s="2"/>
      <c r="C3" s="2"/>
      <c r="D3" s="72"/>
      <c r="E3" s="72"/>
      <c r="F3" s="72"/>
      <c r="G3" s="72"/>
    </row>
    <row r="4" spans="1:7" ht="15" customHeight="1" x14ac:dyDescent="0.25">
      <c r="A4" s="2"/>
      <c r="B4" s="2"/>
      <c r="C4" s="2"/>
      <c r="D4" s="72"/>
      <c r="E4" s="72"/>
      <c r="F4" s="72"/>
      <c r="G4" s="72"/>
    </row>
    <row r="5" spans="1:7" ht="15" customHeight="1" x14ac:dyDescent="0.25">
      <c r="A5" s="2"/>
      <c r="B5" s="2"/>
      <c r="C5" s="2"/>
      <c r="D5" s="72"/>
      <c r="E5" s="72"/>
      <c r="F5" s="72"/>
      <c r="G5" s="72"/>
    </row>
    <row r="6" spans="1:7" ht="15" customHeight="1" x14ac:dyDescent="0.25">
      <c r="A6" s="2"/>
      <c r="B6" s="2"/>
      <c r="C6" s="2"/>
      <c r="D6" s="72"/>
      <c r="E6" s="72"/>
      <c r="F6" s="72"/>
      <c r="G6" s="72"/>
    </row>
    <row r="7" spans="1:7" ht="15" customHeight="1" x14ac:dyDescent="0.25">
      <c r="A7" s="2"/>
      <c r="B7" s="3"/>
      <c r="C7" s="4"/>
      <c r="D7" s="72"/>
      <c r="E7" s="73"/>
      <c r="F7" s="73"/>
      <c r="G7" s="73"/>
    </row>
    <row r="8" spans="1:7" ht="12" customHeight="1" x14ac:dyDescent="0.25">
      <c r="A8" s="5"/>
      <c r="B8" s="6" t="s">
        <v>0</v>
      </c>
      <c r="C8" s="128" t="s">
        <v>58</v>
      </c>
      <c r="D8" s="109"/>
      <c r="E8" s="163" t="s">
        <v>60</v>
      </c>
      <c r="F8" s="164"/>
      <c r="G8" s="119">
        <v>50000</v>
      </c>
    </row>
    <row r="9" spans="1:7" ht="16.5" customHeight="1" x14ac:dyDescent="0.25">
      <c r="A9" s="5"/>
      <c r="B9" s="7" t="s">
        <v>1</v>
      </c>
      <c r="C9" s="129" t="s">
        <v>71</v>
      </c>
      <c r="D9" s="110"/>
      <c r="E9" s="176" t="s">
        <v>2</v>
      </c>
      <c r="F9" s="177"/>
      <c r="G9" s="71" t="s">
        <v>59</v>
      </c>
    </row>
    <row r="10" spans="1:7" ht="16.5" customHeight="1" x14ac:dyDescent="0.25">
      <c r="A10" s="5"/>
      <c r="B10" s="7" t="s">
        <v>3</v>
      </c>
      <c r="C10" s="130" t="s">
        <v>72</v>
      </c>
      <c r="D10" s="110"/>
      <c r="E10" s="165" t="s">
        <v>61</v>
      </c>
      <c r="F10" s="166"/>
      <c r="G10" s="134">
        <v>170</v>
      </c>
    </row>
    <row r="11" spans="1:7" ht="18" customHeight="1" x14ac:dyDescent="0.25">
      <c r="A11" s="5"/>
      <c r="B11" s="7" t="s">
        <v>4</v>
      </c>
      <c r="C11" s="131" t="s">
        <v>73</v>
      </c>
      <c r="D11" s="110"/>
      <c r="E11" s="171" t="s">
        <v>5</v>
      </c>
      <c r="F11" s="172"/>
      <c r="G11" s="135">
        <f>G8*G10</f>
        <v>8500000</v>
      </c>
    </row>
    <row r="12" spans="1:7" ht="14.25" customHeight="1" x14ac:dyDescent="0.25">
      <c r="A12" s="5"/>
      <c r="B12" s="7" t="s">
        <v>6</v>
      </c>
      <c r="C12" s="130" t="s">
        <v>114</v>
      </c>
      <c r="D12" s="110"/>
      <c r="E12" s="165" t="s">
        <v>7</v>
      </c>
      <c r="F12" s="166"/>
      <c r="G12" s="146" t="s">
        <v>113</v>
      </c>
    </row>
    <row r="13" spans="1:7" ht="13.5" customHeight="1" x14ac:dyDescent="0.25">
      <c r="A13" s="5"/>
      <c r="B13" s="7" t="s">
        <v>8</v>
      </c>
      <c r="C13" s="132" t="s">
        <v>74</v>
      </c>
      <c r="D13" s="110"/>
      <c r="E13" s="165" t="s">
        <v>9</v>
      </c>
      <c r="F13" s="166"/>
      <c r="G13" s="130" t="s">
        <v>76</v>
      </c>
    </row>
    <row r="14" spans="1:7" ht="17.25" customHeight="1" x14ac:dyDescent="0.25">
      <c r="A14" s="5"/>
      <c r="B14" s="7" t="s">
        <v>10</v>
      </c>
      <c r="C14" s="133">
        <v>44713</v>
      </c>
      <c r="D14" s="110"/>
      <c r="E14" s="167" t="s">
        <v>11</v>
      </c>
      <c r="F14" s="168"/>
      <c r="G14" s="131" t="s">
        <v>75</v>
      </c>
    </row>
    <row r="15" spans="1:7" ht="12" customHeight="1" x14ac:dyDescent="0.25">
      <c r="A15" s="2"/>
      <c r="B15" s="8"/>
      <c r="C15" s="9"/>
      <c r="D15" s="111"/>
      <c r="E15" s="74"/>
      <c r="F15" s="74"/>
      <c r="G15" s="75"/>
    </row>
    <row r="16" spans="1:7" ht="12" customHeight="1" x14ac:dyDescent="0.25">
      <c r="A16" s="10"/>
      <c r="B16" s="169" t="s">
        <v>12</v>
      </c>
      <c r="C16" s="170"/>
      <c r="D16" s="170"/>
      <c r="E16" s="170"/>
      <c r="F16" s="170"/>
      <c r="G16" s="170"/>
    </row>
    <row r="17" spans="1:7" ht="12" customHeight="1" x14ac:dyDescent="0.25">
      <c r="A17" s="2"/>
      <c r="B17" s="11"/>
      <c r="C17" s="12"/>
      <c r="D17" s="76"/>
      <c r="E17" s="76"/>
      <c r="F17" s="76"/>
      <c r="G17" s="76"/>
    </row>
    <row r="18" spans="1:7" ht="12" customHeight="1" x14ac:dyDescent="0.25">
      <c r="A18" s="5"/>
      <c r="B18" s="14" t="s">
        <v>13</v>
      </c>
      <c r="C18" s="15"/>
      <c r="D18" s="77"/>
      <c r="E18" s="77"/>
      <c r="F18" s="77"/>
      <c r="G18" s="77"/>
    </row>
    <row r="19" spans="1:7" ht="24" customHeight="1" x14ac:dyDescent="0.25">
      <c r="A19" s="10"/>
      <c r="B19" s="16" t="s">
        <v>14</v>
      </c>
      <c r="C19" s="16" t="s">
        <v>15</v>
      </c>
      <c r="D19" s="16" t="s">
        <v>16</v>
      </c>
      <c r="E19" s="16" t="s">
        <v>17</v>
      </c>
      <c r="F19" s="16" t="s">
        <v>18</v>
      </c>
      <c r="G19" s="16" t="s">
        <v>19</v>
      </c>
    </row>
    <row r="20" spans="1:7" ht="12.75" customHeight="1" x14ac:dyDescent="0.25">
      <c r="A20" s="10"/>
      <c r="B20" s="70" t="s">
        <v>77</v>
      </c>
      <c r="C20" s="17" t="s">
        <v>20</v>
      </c>
      <c r="D20" s="138">
        <v>2</v>
      </c>
      <c r="E20" s="70" t="s">
        <v>78</v>
      </c>
      <c r="F20" s="139">
        <v>20000</v>
      </c>
      <c r="G20" s="139">
        <f>+F20*D20</f>
        <v>40000</v>
      </c>
    </row>
    <row r="21" spans="1:7" ht="12.75" customHeight="1" x14ac:dyDescent="0.25">
      <c r="A21" s="10"/>
      <c r="B21" s="70" t="s">
        <v>79</v>
      </c>
      <c r="C21" s="17" t="s">
        <v>20</v>
      </c>
      <c r="D21" s="138">
        <v>2</v>
      </c>
      <c r="E21" s="70" t="s">
        <v>80</v>
      </c>
      <c r="F21" s="139">
        <v>20000</v>
      </c>
      <c r="G21" s="139">
        <f t="shared" ref="G21:G28" si="0">+F21*D21</f>
        <v>40000</v>
      </c>
    </row>
    <row r="22" spans="1:7" ht="12.75" customHeight="1" x14ac:dyDescent="0.25">
      <c r="A22" s="10"/>
      <c r="B22" s="70" t="s">
        <v>81</v>
      </c>
      <c r="C22" s="17" t="s">
        <v>20</v>
      </c>
      <c r="D22" s="138">
        <v>0.125</v>
      </c>
      <c r="E22" s="70" t="s">
        <v>82</v>
      </c>
      <c r="F22" s="139">
        <v>20000</v>
      </c>
      <c r="G22" s="139">
        <f t="shared" si="0"/>
        <v>2500</v>
      </c>
    </row>
    <row r="23" spans="1:7" ht="12.75" customHeight="1" x14ac:dyDescent="0.25">
      <c r="A23" s="10"/>
      <c r="B23" s="70" t="s">
        <v>83</v>
      </c>
      <c r="C23" s="17" t="s">
        <v>84</v>
      </c>
      <c r="D23" s="138">
        <v>50000</v>
      </c>
      <c r="E23" s="70" t="s">
        <v>82</v>
      </c>
      <c r="F23" s="139">
        <v>6</v>
      </c>
      <c r="G23" s="139">
        <f>+F23*D23</f>
        <v>300000</v>
      </c>
    </row>
    <row r="24" spans="1:7" ht="12.75" customHeight="1" x14ac:dyDescent="0.25">
      <c r="A24" s="10"/>
      <c r="B24" s="70"/>
      <c r="C24" s="17"/>
      <c r="D24" s="138"/>
      <c r="E24" s="70"/>
      <c r="F24" s="139"/>
      <c r="G24" s="139"/>
    </row>
    <row r="25" spans="1:7" ht="12.75" customHeight="1" x14ac:dyDescent="0.25">
      <c r="A25" s="10"/>
      <c r="B25" s="70" t="s">
        <v>85</v>
      </c>
      <c r="C25" s="17" t="s">
        <v>20</v>
      </c>
      <c r="D25" s="138">
        <v>3</v>
      </c>
      <c r="E25" s="70" t="s">
        <v>80</v>
      </c>
      <c r="F25" s="139">
        <v>20000</v>
      </c>
      <c r="G25" s="139">
        <f t="shared" si="0"/>
        <v>60000</v>
      </c>
    </row>
    <row r="26" spans="1:7" ht="12.75" customHeight="1" x14ac:dyDescent="0.25">
      <c r="A26" s="10"/>
      <c r="B26" s="70" t="s">
        <v>86</v>
      </c>
      <c r="C26" s="17" t="s">
        <v>20</v>
      </c>
      <c r="D26" s="138">
        <v>5</v>
      </c>
      <c r="E26" s="70" t="s">
        <v>80</v>
      </c>
      <c r="F26" s="139">
        <v>20000</v>
      </c>
      <c r="G26" s="139">
        <f t="shared" si="0"/>
        <v>100000</v>
      </c>
    </row>
    <row r="27" spans="1:7" ht="12.75" customHeight="1" x14ac:dyDescent="0.25">
      <c r="A27" s="10"/>
      <c r="B27" s="70" t="s">
        <v>87</v>
      </c>
      <c r="C27" s="17" t="s">
        <v>88</v>
      </c>
      <c r="D27" s="138">
        <v>13300</v>
      </c>
      <c r="E27" s="70" t="s">
        <v>80</v>
      </c>
      <c r="F27" s="139">
        <v>50</v>
      </c>
      <c r="G27" s="139">
        <f t="shared" si="0"/>
        <v>665000</v>
      </c>
    </row>
    <row r="28" spans="1:7" ht="12.75" customHeight="1" x14ac:dyDescent="0.25">
      <c r="A28" s="10"/>
      <c r="B28" s="70" t="s">
        <v>89</v>
      </c>
      <c r="C28" s="17" t="s">
        <v>20</v>
      </c>
      <c r="D28" s="138">
        <v>3</v>
      </c>
      <c r="E28" s="70" t="s">
        <v>80</v>
      </c>
      <c r="F28" s="139">
        <v>20000</v>
      </c>
      <c r="G28" s="139">
        <f t="shared" si="0"/>
        <v>60000</v>
      </c>
    </row>
    <row r="29" spans="1:7" ht="12.75" customHeight="1" x14ac:dyDescent="0.25">
      <c r="A29" s="10"/>
      <c r="B29" s="70" t="s">
        <v>90</v>
      </c>
      <c r="C29" s="17" t="s">
        <v>91</v>
      </c>
      <c r="D29" s="138">
        <v>50000</v>
      </c>
      <c r="E29" s="70" t="s">
        <v>92</v>
      </c>
      <c r="F29" s="139">
        <v>31</v>
      </c>
      <c r="G29" s="139">
        <f>+F29*D29</f>
        <v>1550000</v>
      </c>
    </row>
    <row r="30" spans="1:7" ht="12.75" customHeight="1" x14ac:dyDescent="0.25">
      <c r="A30" s="10"/>
      <c r="B30" s="121"/>
      <c r="C30" s="124"/>
      <c r="D30" s="136"/>
      <c r="E30" s="124"/>
      <c r="F30" s="137"/>
      <c r="G30" s="137"/>
    </row>
    <row r="31" spans="1:7" ht="12.75" customHeight="1" x14ac:dyDescent="0.25">
      <c r="A31" s="10"/>
      <c r="B31" s="18" t="s">
        <v>21</v>
      </c>
      <c r="C31" s="19"/>
      <c r="D31" s="19"/>
      <c r="E31" s="19"/>
      <c r="F31" s="19"/>
      <c r="G31" s="78">
        <f>SUM(G20:G30)</f>
        <v>2817500</v>
      </c>
    </row>
    <row r="32" spans="1:7" ht="12" customHeight="1" x14ac:dyDescent="0.25">
      <c r="A32" s="2"/>
      <c r="B32" s="11"/>
      <c r="C32" s="13"/>
      <c r="D32" s="76"/>
      <c r="E32" s="76"/>
      <c r="F32" s="79"/>
      <c r="G32" s="79"/>
    </row>
    <row r="33" spans="1:8" ht="12" customHeight="1" x14ac:dyDescent="0.25">
      <c r="A33" s="5"/>
      <c r="B33" s="20" t="s">
        <v>22</v>
      </c>
      <c r="C33" s="21"/>
      <c r="D33" s="22"/>
      <c r="E33" s="22"/>
      <c r="F33" s="22"/>
      <c r="G33" s="22"/>
    </row>
    <row r="34" spans="1:8" ht="24" customHeight="1" x14ac:dyDescent="0.25">
      <c r="A34" s="5"/>
      <c r="B34" s="23" t="s">
        <v>14</v>
      </c>
      <c r="C34" s="24" t="s">
        <v>15</v>
      </c>
      <c r="D34" s="24" t="s">
        <v>16</v>
      </c>
      <c r="E34" s="23" t="s">
        <v>17</v>
      </c>
      <c r="F34" s="24" t="s">
        <v>18</v>
      </c>
      <c r="G34" s="23" t="s">
        <v>19</v>
      </c>
    </row>
    <row r="35" spans="1:8" ht="12" customHeight="1" x14ac:dyDescent="0.25">
      <c r="A35" s="5"/>
      <c r="B35" s="25" t="s">
        <v>62</v>
      </c>
      <c r="C35" s="26" t="s">
        <v>62</v>
      </c>
      <c r="D35" s="26" t="s">
        <v>62</v>
      </c>
      <c r="E35" s="26" t="s">
        <v>62</v>
      </c>
      <c r="F35" s="80" t="s">
        <v>62</v>
      </c>
      <c r="G35" s="80">
        <v>0</v>
      </c>
    </row>
    <row r="36" spans="1:8" ht="12" customHeight="1" x14ac:dyDescent="0.25">
      <c r="A36" s="5"/>
      <c r="B36" s="27" t="s">
        <v>23</v>
      </c>
      <c r="C36" s="28"/>
      <c r="D36" s="28"/>
      <c r="E36" s="28"/>
      <c r="F36" s="28"/>
      <c r="G36" s="81">
        <f>SUM(G35)</f>
        <v>0</v>
      </c>
    </row>
    <row r="37" spans="1:8" ht="12" customHeight="1" x14ac:dyDescent="0.25">
      <c r="A37" s="2"/>
      <c r="B37" s="29"/>
      <c r="C37" s="30"/>
      <c r="D37" s="37"/>
      <c r="E37" s="37"/>
      <c r="F37" s="82"/>
      <c r="G37" s="82"/>
    </row>
    <row r="38" spans="1:8" ht="12" customHeight="1" x14ac:dyDescent="0.25">
      <c r="A38" s="5"/>
      <c r="B38" s="20" t="s">
        <v>24</v>
      </c>
      <c r="C38" s="21"/>
      <c r="D38" s="22"/>
      <c r="E38" s="22"/>
      <c r="F38" s="22"/>
      <c r="G38" s="22"/>
    </row>
    <row r="39" spans="1:8" ht="24" customHeight="1" x14ac:dyDescent="0.25">
      <c r="A39" s="5"/>
      <c r="B39" s="31" t="s">
        <v>14</v>
      </c>
      <c r="C39" s="31" t="s">
        <v>15</v>
      </c>
      <c r="D39" s="31" t="s">
        <v>16</v>
      </c>
      <c r="E39" s="31" t="s">
        <v>17</v>
      </c>
      <c r="F39" s="32" t="s">
        <v>18</v>
      </c>
      <c r="G39" s="31" t="s">
        <v>19</v>
      </c>
    </row>
    <row r="40" spans="1:8" ht="12.75" customHeight="1" x14ac:dyDescent="0.25">
      <c r="A40" s="10"/>
      <c r="B40" s="70" t="s">
        <v>111</v>
      </c>
      <c r="C40" s="17" t="s">
        <v>25</v>
      </c>
      <c r="D40" s="138">
        <v>0.25</v>
      </c>
      <c r="E40" s="150" t="s">
        <v>78</v>
      </c>
      <c r="F40" s="139">
        <v>200000</v>
      </c>
      <c r="G40" s="139">
        <f>+F40*D40</f>
        <v>50000</v>
      </c>
    </row>
    <row r="41" spans="1:8" ht="12.75" customHeight="1" x14ac:dyDescent="0.25">
      <c r="A41" s="10"/>
      <c r="B41" s="70" t="s">
        <v>112</v>
      </c>
      <c r="C41" s="17" t="s">
        <v>25</v>
      </c>
      <c r="D41" s="138">
        <v>0.25</v>
      </c>
      <c r="E41" s="150" t="s">
        <v>78</v>
      </c>
      <c r="F41" s="139">
        <v>160000</v>
      </c>
      <c r="G41" s="139">
        <f>+F41*D41</f>
        <v>40000</v>
      </c>
    </row>
    <row r="42" spans="1:8" ht="12.75" customHeight="1" x14ac:dyDescent="0.25">
      <c r="A42" s="10"/>
      <c r="B42" s="70" t="s">
        <v>63</v>
      </c>
      <c r="C42" s="17" t="s">
        <v>25</v>
      </c>
      <c r="D42" s="138">
        <v>0.25</v>
      </c>
      <c r="E42" s="150" t="s">
        <v>78</v>
      </c>
      <c r="F42" s="139">
        <v>120000</v>
      </c>
      <c r="G42" s="139">
        <f>+F42*D42</f>
        <v>30000</v>
      </c>
    </row>
    <row r="43" spans="1:8" ht="12.75" customHeight="1" x14ac:dyDescent="0.25">
      <c r="A43" s="10"/>
      <c r="B43" s="70" t="s">
        <v>64</v>
      </c>
      <c r="C43" s="17" t="s">
        <v>25</v>
      </c>
      <c r="D43" s="138">
        <v>0.125</v>
      </c>
      <c r="E43" s="150" t="s">
        <v>78</v>
      </c>
      <c r="F43" s="139">
        <v>100000</v>
      </c>
      <c r="G43" s="139">
        <f>+F43*D43</f>
        <v>12500</v>
      </c>
    </row>
    <row r="44" spans="1:8" ht="12.75" customHeight="1" x14ac:dyDescent="0.25">
      <c r="A44" s="5"/>
      <c r="B44" s="33" t="s">
        <v>26</v>
      </c>
      <c r="C44" s="34"/>
      <c r="D44" s="34"/>
      <c r="E44" s="34"/>
      <c r="F44" s="34"/>
      <c r="G44" s="83">
        <f>SUM(G40:G43)</f>
        <v>132500</v>
      </c>
    </row>
    <row r="45" spans="1:8" ht="12" customHeight="1" x14ac:dyDescent="0.25">
      <c r="A45" s="2"/>
      <c r="B45" s="29"/>
      <c r="C45" s="30"/>
      <c r="D45" s="37"/>
      <c r="E45" s="37"/>
      <c r="F45" s="82"/>
      <c r="G45" s="82"/>
    </row>
    <row r="46" spans="1:8" ht="12" customHeight="1" x14ac:dyDescent="0.25">
      <c r="A46" s="5"/>
      <c r="B46" s="20" t="s">
        <v>27</v>
      </c>
      <c r="C46" s="178"/>
      <c r="D46" s="179"/>
      <c r="E46" s="180"/>
      <c r="F46" s="22"/>
      <c r="G46" s="22"/>
    </row>
    <row r="47" spans="1:8" ht="27.75" customHeight="1" x14ac:dyDescent="0.25">
      <c r="A47" s="5"/>
      <c r="B47" s="32" t="s">
        <v>28</v>
      </c>
      <c r="C47" s="32" t="s">
        <v>29</v>
      </c>
      <c r="D47" s="32" t="s">
        <v>30</v>
      </c>
      <c r="E47" s="32" t="s">
        <v>17</v>
      </c>
      <c r="F47" s="32" t="s">
        <v>18</v>
      </c>
      <c r="G47" s="32" t="s">
        <v>19</v>
      </c>
    </row>
    <row r="48" spans="1:8" ht="12.75" customHeight="1" x14ac:dyDescent="0.25">
      <c r="A48" s="10"/>
      <c r="B48" s="140" t="s">
        <v>93</v>
      </c>
      <c r="C48" s="141" t="s">
        <v>94</v>
      </c>
      <c r="D48" s="142">
        <v>60000</v>
      </c>
      <c r="E48" s="158" t="s">
        <v>95</v>
      </c>
      <c r="F48" s="158">
        <v>20</v>
      </c>
      <c r="G48" s="159">
        <f>+F48*D48</f>
        <v>1200000</v>
      </c>
      <c r="H48" s="126"/>
    </row>
    <row r="49" spans="1:10" ht="12.75" customHeight="1" x14ac:dyDescent="0.25">
      <c r="A49" s="10"/>
      <c r="B49" s="140" t="s">
        <v>96</v>
      </c>
      <c r="C49" s="141"/>
      <c r="D49" s="142"/>
      <c r="E49" s="158"/>
      <c r="F49" s="158"/>
      <c r="G49" s="159">
        <f t="shared" ref="G49:G64" si="1">+F49*D49</f>
        <v>0</v>
      </c>
      <c r="I49" s="125"/>
      <c r="J49" s="126"/>
    </row>
    <row r="50" spans="1:10" ht="12.75" customHeight="1" x14ac:dyDescent="0.25">
      <c r="A50" s="10"/>
      <c r="B50" s="140" t="s">
        <v>97</v>
      </c>
      <c r="C50" s="141" t="s">
        <v>98</v>
      </c>
      <c r="D50" s="142">
        <v>15</v>
      </c>
      <c r="E50" s="158" t="s">
        <v>78</v>
      </c>
      <c r="F50" s="158">
        <v>8000</v>
      </c>
      <c r="G50" s="159">
        <f t="shared" si="1"/>
        <v>120000</v>
      </c>
      <c r="I50" s="125"/>
      <c r="J50" s="126"/>
    </row>
    <row r="51" spans="1:10" ht="12.75" customHeight="1" x14ac:dyDescent="0.25">
      <c r="A51" s="10"/>
      <c r="B51" s="140" t="s">
        <v>70</v>
      </c>
      <c r="C51" s="141" t="s">
        <v>99</v>
      </c>
      <c r="D51" s="142">
        <v>100</v>
      </c>
      <c r="E51" s="158"/>
      <c r="F51" s="158">
        <v>1779</v>
      </c>
      <c r="G51" s="159">
        <f>+F51*D51</f>
        <v>177900</v>
      </c>
      <c r="I51" s="149"/>
      <c r="J51" s="126"/>
    </row>
    <row r="52" spans="1:10" ht="12.75" customHeight="1" x14ac:dyDescent="0.25">
      <c r="A52" s="10"/>
      <c r="B52" s="140" t="s">
        <v>100</v>
      </c>
      <c r="C52" s="141" t="s">
        <v>99</v>
      </c>
      <c r="D52" s="142">
        <v>200</v>
      </c>
      <c r="E52" s="158" t="s">
        <v>80</v>
      </c>
      <c r="F52" s="158">
        <v>793</v>
      </c>
      <c r="G52" s="159">
        <f>+F52*D52</f>
        <v>158600</v>
      </c>
      <c r="I52" s="149"/>
      <c r="J52" s="126"/>
    </row>
    <row r="53" spans="1:10" ht="12.75" customHeight="1" x14ac:dyDescent="0.25">
      <c r="A53" s="10"/>
      <c r="B53" s="140" t="s">
        <v>101</v>
      </c>
      <c r="C53" s="141" t="s">
        <v>99</v>
      </c>
      <c r="D53" s="142">
        <v>100</v>
      </c>
      <c r="E53" s="158"/>
      <c r="F53" s="158">
        <v>1560</v>
      </c>
      <c r="G53" s="159">
        <f>+F53*D53</f>
        <v>156000</v>
      </c>
      <c r="I53" s="149"/>
      <c r="J53" s="126"/>
    </row>
    <row r="54" spans="1:10" ht="12.75" customHeight="1" x14ac:dyDescent="0.25">
      <c r="A54" s="10"/>
      <c r="B54" s="140"/>
      <c r="C54" s="141"/>
      <c r="D54" s="142"/>
      <c r="E54" s="158"/>
      <c r="F54" s="158"/>
      <c r="G54" s="158"/>
      <c r="I54" s="125"/>
      <c r="J54" s="126"/>
    </row>
    <row r="55" spans="1:10" ht="12.75" customHeight="1" x14ac:dyDescent="0.25">
      <c r="A55" s="10"/>
      <c r="B55" s="140" t="s">
        <v>66</v>
      </c>
      <c r="C55" s="141"/>
      <c r="D55" s="142"/>
      <c r="E55" s="158"/>
      <c r="F55" s="158"/>
      <c r="G55" s="158">
        <f t="shared" si="1"/>
        <v>0</v>
      </c>
      <c r="I55" s="125"/>
      <c r="J55" s="126"/>
    </row>
    <row r="56" spans="1:10" ht="12.75" customHeight="1" x14ac:dyDescent="0.25">
      <c r="A56" s="10"/>
      <c r="B56" s="140" t="s">
        <v>102</v>
      </c>
      <c r="C56" s="141" t="s">
        <v>103</v>
      </c>
      <c r="D56" s="142">
        <v>0.12</v>
      </c>
      <c r="E56" s="158" t="s">
        <v>80</v>
      </c>
      <c r="F56" s="158">
        <v>56295</v>
      </c>
      <c r="G56" s="158">
        <f t="shared" si="1"/>
        <v>6755.4</v>
      </c>
      <c r="I56" s="125"/>
      <c r="J56" s="126"/>
    </row>
    <row r="57" spans="1:10" ht="12.75" customHeight="1" x14ac:dyDescent="0.25">
      <c r="A57" s="10"/>
      <c r="B57" s="140" t="s">
        <v>65</v>
      </c>
      <c r="C57" s="141"/>
      <c r="D57" s="142"/>
      <c r="E57" s="158"/>
      <c r="F57" s="158"/>
      <c r="G57" s="158">
        <f t="shared" si="1"/>
        <v>0</v>
      </c>
      <c r="I57" s="125"/>
      <c r="J57" s="126"/>
    </row>
    <row r="58" spans="1:10" ht="12.75" customHeight="1" x14ac:dyDescent="0.25">
      <c r="A58" s="10"/>
      <c r="B58" s="143" t="s">
        <v>104</v>
      </c>
      <c r="C58" s="144" t="s">
        <v>103</v>
      </c>
      <c r="D58" s="145">
        <v>0.3</v>
      </c>
      <c r="E58" s="160" t="s">
        <v>80</v>
      </c>
      <c r="F58" s="161">
        <v>44825</v>
      </c>
      <c r="G58" s="161">
        <f t="shared" si="1"/>
        <v>13447.5</v>
      </c>
      <c r="H58" s="126"/>
      <c r="J58" s="126"/>
    </row>
    <row r="59" spans="1:10" ht="12.75" customHeight="1" x14ac:dyDescent="0.25">
      <c r="A59" s="10"/>
      <c r="B59" s="143" t="s">
        <v>105</v>
      </c>
      <c r="C59" s="144" t="s">
        <v>103</v>
      </c>
      <c r="D59" s="145">
        <v>0.5</v>
      </c>
      <c r="E59" s="160" t="s">
        <v>80</v>
      </c>
      <c r="F59" s="161">
        <v>17000</v>
      </c>
      <c r="G59" s="161">
        <f t="shared" si="1"/>
        <v>8500</v>
      </c>
    </row>
    <row r="60" spans="1:10" ht="12.75" customHeight="1" x14ac:dyDescent="0.25">
      <c r="A60" s="120"/>
      <c r="B60" s="143" t="s">
        <v>106</v>
      </c>
      <c r="C60" s="144"/>
      <c r="D60" s="145"/>
      <c r="E60" s="160"/>
      <c r="F60" s="161"/>
      <c r="G60" s="161">
        <f t="shared" si="1"/>
        <v>0</v>
      </c>
      <c r="H60" s="126"/>
    </row>
    <row r="61" spans="1:10" ht="12.75" customHeight="1" x14ac:dyDescent="0.25">
      <c r="A61" s="10"/>
      <c r="B61" s="143" t="s">
        <v>107</v>
      </c>
      <c r="C61" s="147" t="s">
        <v>103</v>
      </c>
      <c r="D61" s="148">
        <v>3</v>
      </c>
      <c r="E61" s="162" t="s">
        <v>82</v>
      </c>
      <c r="F61" s="161">
        <v>14900</v>
      </c>
      <c r="G61" s="161">
        <f t="shared" si="1"/>
        <v>44700</v>
      </c>
    </row>
    <row r="62" spans="1:10" ht="12.75" customHeight="1" x14ac:dyDescent="0.25">
      <c r="A62" s="10"/>
      <c r="B62" s="143" t="s">
        <v>108</v>
      </c>
      <c r="C62" s="144" t="s">
        <v>103</v>
      </c>
      <c r="D62" s="145">
        <v>1</v>
      </c>
      <c r="E62" s="160" t="s">
        <v>82</v>
      </c>
      <c r="F62" s="161">
        <v>5902</v>
      </c>
      <c r="G62" s="161">
        <f t="shared" si="1"/>
        <v>5902</v>
      </c>
    </row>
    <row r="63" spans="1:10" ht="12.75" customHeight="1" x14ac:dyDescent="0.25">
      <c r="A63" s="10"/>
      <c r="B63" s="143" t="s">
        <v>109</v>
      </c>
      <c r="C63" s="144"/>
      <c r="D63" s="145"/>
      <c r="E63" s="146"/>
      <c r="F63" s="119"/>
      <c r="G63" s="119">
        <f t="shared" si="1"/>
        <v>0</v>
      </c>
    </row>
    <row r="64" spans="1:10" ht="12.75" customHeight="1" x14ac:dyDescent="0.25">
      <c r="A64" s="10"/>
      <c r="B64" s="143" t="s">
        <v>110</v>
      </c>
      <c r="C64" s="147" t="s">
        <v>103</v>
      </c>
      <c r="D64" s="148">
        <v>1.4</v>
      </c>
      <c r="E64" s="148" t="s">
        <v>80</v>
      </c>
      <c r="F64" s="119">
        <v>10413.299999999999</v>
      </c>
      <c r="G64" s="119">
        <f t="shared" si="1"/>
        <v>14578.619999999997</v>
      </c>
      <c r="H64" s="126"/>
    </row>
    <row r="65" spans="1:7" ht="13.5" customHeight="1" x14ac:dyDescent="0.25">
      <c r="A65" s="5"/>
      <c r="B65" s="35" t="s">
        <v>31</v>
      </c>
      <c r="C65" s="36"/>
      <c r="D65" s="36"/>
      <c r="E65" s="36"/>
      <c r="F65" s="36"/>
      <c r="G65" s="84">
        <f>SUM(G48:G64)</f>
        <v>1906383.52</v>
      </c>
    </row>
    <row r="66" spans="1:7" ht="12" customHeight="1" x14ac:dyDescent="0.25">
      <c r="A66" s="2"/>
      <c r="B66" s="29"/>
      <c r="C66" s="30"/>
      <c r="D66" s="37"/>
      <c r="E66" s="37"/>
      <c r="F66" s="82"/>
      <c r="G66" s="82"/>
    </row>
    <row r="67" spans="1:7" ht="12" customHeight="1" x14ac:dyDescent="0.25">
      <c r="A67" s="5"/>
      <c r="B67" s="20" t="s">
        <v>32</v>
      </c>
      <c r="C67" s="21"/>
      <c r="D67" s="22"/>
      <c r="E67" s="22"/>
      <c r="F67" s="22"/>
      <c r="G67" s="22"/>
    </row>
    <row r="68" spans="1:7" ht="24" customHeight="1" x14ac:dyDescent="0.25">
      <c r="A68" s="5"/>
      <c r="B68" s="31" t="s">
        <v>33</v>
      </c>
      <c r="C68" s="32" t="s">
        <v>29</v>
      </c>
      <c r="D68" s="32" t="s">
        <v>30</v>
      </c>
      <c r="E68" s="31" t="s">
        <v>17</v>
      </c>
      <c r="F68" s="32" t="s">
        <v>18</v>
      </c>
      <c r="G68" s="31" t="s">
        <v>19</v>
      </c>
    </row>
    <row r="69" spans="1:7" ht="12.75" customHeight="1" x14ac:dyDescent="0.25">
      <c r="A69" s="10"/>
      <c r="B69" s="121"/>
      <c r="C69" s="122"/>
      <c r="D69" s="123"/>
      <c r="E69" s="124"/>
      <c r="F69" s="123"/>
      <c r="G69" s="123"/>
    </row>
    <row r="70" spans="1:7" ht="13.5" customHeight="1" x14ac:dyDescent="0.25">
      <c r="A70" s="5"/>
      <c r="B70" s="38" t="s">
        <v>34</v>
      </c>
      <c r="C70" s="39"/>
      <c r="D70" s="39"/>
      <c r="E70" s="39"/>
      <c r="F70" s="39"/>
      <c r="G70" s="85">
        <f>SUM(G69)</f>
        <v>0</v>
      </c>
    </row>
    <row r="71" spans="1:7" ht="12" customHeight="1" x14ac:dyDescent="0.25">
      <c r="A71" s="2"/>
      <c r="B71" s="49"/>
      <c r="C71" s="49"/>
      <c r="D71" s="86"/>
      <c r="E71" s="86"/>
      <c r="F71" s="87"/>
      <c r="G71" s="87"/>
    </row>
    <row r="72" spans="1:7" ht="12" customHeight="1" x14ac:dyDescent="0.25">
      <c r="A72" s="46"/>
      <c r="B72" s="50" t="s">
        <v>35</v>
      </c>
      <c r="C72" s="51"/>
      <c r="D72" s="88"/>
      <c r="E72" s="88"/>
      <c r="F72" s="88"/>
      <c r="G72" s="89">
        <f>G31+G36+G44+G65+G70</f>
        <v>4856383.5199999996</v>
      </c>
    </row>
    <row r="73" spans="1:7" ht="12" customHeight="1" x14ac:dyDescent="0.25">
      <c r="A73" s="46"/>
      <c r="B73" s="52" t="s">
        <v>36</v>
      </c>
      <c r="C73" s="41"/>
      <c r="D73" s="90"/>
      <c r="E73" s="90"/>
      <c r="F73" s="90"/>
      <c r="G73" s="91">
        <f>G72*0.05</f>
        <v>242819.17599999998</v>
      </c>
    </row>
    <row r="74" spans="1:7" ht="12" customHeight="1" x14ac:dyDescent="0.25">
      <c r="A74" s="46"/>
      <c r="B74" s="53" t="s">
        <v>37</v>
      </c>
      <c r="C74" s="40"/>
      <c r="D74" s="92"/>
      <c r="E74" s="92"/>
      <c r="F74" s="92"/>
      <c r="G74" s="93">
        <f>G73+G72</f>
        <v>5099202.6959999995</v>
      </c>
    </row>
    <row r="75" spans="1:7" ht="12" customHeight="1" x14ac:dyDescent="0.25">
      <c r="A75" s="46"/>
      <c r="B75" s="52" t="s">
        <v>38</v>
      </c>
      <c r="C75" s="41"/>
      <c r="D75" s="90"/>
      <c r="E75" s="90"/>
      <c r="F75" s="90"/>
      <c r="G75" s="91">
        <f>G11</f>
        <v>8500000</v>
      </c>
    </row>
    <row r="76" spans="1:7" ht="12" customHeight="1" x14ac:dyDescent="0.25">
      <c r="A76" s="46"/>
      <c r="B76" s="54" t="s">
        <v>39</v>
      </c>
      <c r="C76" s="55"/>
      <c r="D76" s="94"/>
      <c r="E76" s="94"/>
      <c r="F76" s="94"/>
      <c r="G76" s="95">
        <f>G75-G74</f>
        <v>3400797.3040000005</v>
      </c>
    </row>
    <row r="77" spans="1:7" ht="12" customHeight="1" x14ac:dyDescent="0.25">
      <c r="A77" s="46"/>
      <c r="B77" s="47" t="s">
        <v>40</v>
      </c>
      <c r="C77" s="48"/>
      <c r="D77" s="96"/>
      <c r="E77" s="96"/>
      <c r="F77" s="96"/>
      <c r="G77" s="97"/>
    </row>
    <row r="78" spans="1:7" ht="12.75" customHeight="1" thickBot="1" x14ac:dyDescent="0.3">
      <c r="A78" s="46"/>
      <c r="B78" s="56"/>
      <c r="C78" s="48"/>
      <c r="D78" s="96"/>
      <c r="E78" s="96"/>
      <c r="F78" s="96"/>
      <c r="G78" s="97"/>
    </row>
    <row r="79" spans="1:7" ht="12" customHeight="1" x14ac:dyDescent="0.25">
      <c r="A79" s="46"/>
      <c r="B79" s="63" t="s">
        <v>41</v>
      </c>
      <c r="C79" s="64"/>
      <c r="D79" s="98"/>
      <c r="E79" s="98"/>
      <c r="F79" s="99"/>
      <c r="G79" s="97"/>
    </row>
    <row r="80" spans="1:7" ht="12" customHeight="1" x14ac:dyDescent="0.25">
      <c r="A80" s="46"/>
      <c r="B80" s="65" t="s">
        <v>42</v>
      </c>
      <c r="C80" s="45"/>
      <c r="D80" s="100"/>
      <c r="E80" s="100"/>
      <c r="F80" s="101"/>
      <c r="G80" s="97"/>
    </row>
    <row r="81" spans="1:8" ht="12" customHeight="1" x14ac:dyDescent="0.25">
      <c r="A81" s="46"/>
      <c r="B81" s="65" t="s">
        <v>43</v>
      </c>
      <c r="C81" s="45"/>
      <c r="D81" s="100"/>
      <c r="E81" s="100"/>
      <c r="F81" s="101"/>
      <c r="G81" s="97"/>
    </row>
    <row r="82" spans="1:8" ht="12" customHeight="1" x14ac:dyDescent="0.25">
      <c r="A82" s="46"/>
      <c r="B82" s="65" t="s">
        <v>44</v>
      </c>
      <c r="C82" s="45"/>
      <c r="D82" s="100"/>
      <c r="E82" s="100"/>
      <c r="F82" s="101"/>
      <c r="G82" s="97"/>
    </row>
    <row r="83" spans="1:8" ht="12" customHeight="1" x14ac:dyDescent="0.25">
      <c r="A83" s="46"/>
      <c r="B83" s="65" t="s">
        <v>45</v>
      </c>
      <c r="C83" s="45"/>
      <c r="D83" s="100"/>
      <c r="E83" s="100"/>
      <c r="F83" s="101"/>
      <c r="G83" s="97"/>
    </row>
    <row r="84" spans="1:8" ht="12" customHeight="1" x14ac:dyDescent="0.25">
      <c r="A84" s="46"/>
      <c r="B84" s="65" t="s">
        <v>46</v>
      </c>
      <c r="C84" s="45"/>
      <c r="D84" s="100"/>
      <c r="E84" s="100"/>
      <c r="F84" s="101"/>
      <c r="G84" s="97"/>
    </row>
    <row r="85" spans="1:8" ht="12.75" customHeight="1" thickBot="1" x14ac:dyDescent="0.3">
      <c r="A85" s="46"/>
      <c r="B85" s="66" t="s">
        <v>47</v>
      </c>
      <c r="C85" s="67"/>
      <c r="D85" s="102"/>
      <c r="E85" s="102"/>
      <c r="F85" s="103"/>
      <c r="G85" s="97"/>
    </row>
    <row r="86" spans="1:8" ht="12.75" customHeight="1" thickBot="1" x14ac:dyDescent="0.3">
      <c r="A86" s="46"/>
      <c r="B86" s="61"/>
      <c r="C86" s="45"/>
      <c r="D86" s="100"/>
      <c r="E86" s="100"/>
      <c r="F86" s="100"/>
      <c r="G86" s="97"/>
    </row>
    <row r="87" spans="1:8" ht="15" customHeight="1" thickBot="1" x14ac:dyDescent="0.3">
      <c r="A87" s="46"/>
      <c r="B87" s="173" t="s">
        <v>48</v>
      </c>
      <c r="C87" s="174"/>
      <c r="D87" s="175"/>
      <c r="E87" s="104"/>
      <c r="F87" s="181"/>
      <c r="G87" s="181"/>
      <c r="H87" s="127"/>
    </row>
    <row r="88" spans="1:8" ht="12" customHeight="1" x14ac:dyDescent="0.25">
      <c r="A88" s="46"/>
      <c r="B88" s="116" t="s">
        <v>33</v>
      </c>
      <c r="C88" s="117" t="s">
        <v>49</v>
      </c>
      <c r="D88" s="118" t="s">
        <v>50</v>
      </c>
      <c r="E88" s="104"/>
      <c r="F88" s="151"/>
      <c r="G88" s="152"/>
      <c r="H88" s="153"/>
    </row>
    <row r="89" spans="1:8" ht="12" customHeight="1" x14ac:dyDescent="0.25">
      <c r="A89" s="46"/>
      <c r="B89" s="58" t="s">
        <v>51</v>
      </c>
      <c r="C89" s="42">
        <f>G31</f>
        <v>2817500</v>
      </c>
      <c r="D89" s="112">
        <f>(C89/C95)</f>
        <v>0.55253736083292981</v>
      </c>
      <c r="E89" s="104"/>
      <c r="F89" s="151"/>
      <c r="G89" s="152"/>
      <c r="H89" s="153"/>
    </row>
    <row r="90" spans="1:8" ht="12" customHeight="1" x14ac:dyDescent="0.25">
      <c r="A90" s="46"/>
      <c r="B90" s="58" t="s">
        <v>52</v>
      </c>
      <c r="C90" s="43">
        <v>0</v>
      </c>
      <c r="D90" s="112">
        <v>0</v>
      </c>
      <c r="E90" s="104"/>
      <c r="F90" s="151"/>
      <c r="G90" s="152"/>
      <c r="H90" s="153"/>
    </row>
    <row r="91" spans="1:8" ht="12" customHeight="1" x14ac:dyDescent="0.25">
      <c r="A91" s="46"/>
      <c r="B91" s="58" t="s">
        <v>53</v>
      </c>
      <c r="C91" s="42">
        <f>G44</f>
        <v>132500</v>
      </c>
      <c r="D91" s="112">
        <f>(C91/C95)</f>
        <v>2.5984454413616041E-2</v>
      </c>
      <c r="E91" s="104"/>
      <c r="F91" s="151"/>
      <c r="G91" s="152"/>
      <c r="H91" s="153"/>
    </row>
    <row r="92" spans="1:8" ht="12" customHeight="1" x14ac:dyDescent="0.25">
      <c r="A92" s="46"/>
      <c r="B92" s="58" t="s">
        <v>28</v>
      </c>
      <c r="C92" s="42">
        <f>G65</f>
        <v>1906383.52</v>
      </c>
      <c r="D92" s="112">
        <f>(C92/C95)</f>
        <v>0.37385913713440666</v>
      </c>
      <c r="E92" s="104"/>
      <c r="F92" s="154"/>
      <c r="G92" s="155"/>
      <c r="H92" s="153"/>
    </row>
    <row r="93" spans="1:8" ht="12" customHeight="1" x14ac:dyDescent="0.25">
      <c r="A93" s="46"/>
      <c r="B93" s="58" t="s">
        <v>54</v>
      </c>
      <c r="C93" s="44">
        <f>G70</f>
        <v>0</v>
      </c>
      <c r="D93" s="112">
        <f>(C93/C95)</f>
        <v>0</v>
      </c>
      <c r="E93" s="105"/>
      <c r="F93" s="156"/>
      <c r="G93" s="157"/>
      <c r="H93" s="153"/>
    </row>
    <row r="94" spans="1:8" ht="12" customHeight="1" x14ac:dyDescent="0.25">
      <c r="A94" s="46"/>
      <c r="B94" s="58" t="s">
        <v>55</v>
      </c>
      <c r="C94" s="44">
        <f>G73</f>
        <v>242819.17599999998</v>
      </c>
      <c r="D94" s="112">
        <f>(C94/C95)</f>
        <v>4.7619047619047616E-2</v>
      </c>
      <c r="E94" s="105"/>
      <c r="F94" s="156"/>
      <c r="G94" s="157"/>
      <c r="H94" s="153"/>
    </row>
    <row r="95" spans="1:8" ht="12.75" customHeight="1" thickBot="1" x14ac:dyDescent="0.3">
      <c r="A95" s="46"/>
      <c r="B95" s="59" t="s">
        <v>56</v>
      </c>
      <c r="C95" s="60">
        <f>SUM(C89:C94)</f>
        <v>5099202.6959999995</v>
      </c>
      <c r="D95" s="113">
        <f>SUM(D89:D94)</f>
        <v>1.0000000000000002</v>
      </c>
      <c r="E95" s="105"/>
      <c r="F95" s="105"/>
      <c r="G95" s="97"/>
    </row>
    <row r="96" spans="1:8" ht="12" customHeight="1" x14ac:dyDescent="0.25">
      <c r="A96" s="46"/>
      <c r="B96" s="56"/>
      <c r="C96" s="48"/>
      <c r="D96" s="96"/>
      <c r="E96" s="96"/>
      <c r="F96" s="96"/>
      <c r="G96" s="97"/>
    </row>
    <row r="97" spans="1:7" ht="12.75" customHeight="1" thickBot="1" x14ac:dyDescent="0.3">
      <c r="A97" s="46"/>
      <c r="B97" s="57"/>
      <c r="C97" s="48"/>
      <c r="D97" s="96"/>
      <c r="E97" s="96"/>
      <c r="F97" s="96"/>
      <c r="G97" s="97"/>
    </row>
    <row r="98" spans="1:7" ht="12" customHeight="1" thickBot="1" x14ac:dyDescent="0.3">
      <c r="A98" s="46"/>
      <c r="B98" s="173" t="s">
        <v>67</v>
      </c>
      <c r="C98" s="174"/>
      <c r="D98" s="174"/>
      <c r="E98" s="175"/>
      <c r="F98" s="105"/>
      <c r="G98" s="97"/>
    </row>
    <row r="99" spans="1:7" ht="12" customHeight="1" x14ac:dyDescent="0.25">
      <c r="A99" s="46"/>
      <c r="B99" s="68" t="s">
        <v>68</v>
      </c>
      <c r="C99" s="114">
        <v>45000</v>
      </c>
      <c r="D99" s="115">
        <v>50000</v>
      </c>
      <c r="E99" s="114">
        <v>55000</v>
      </c>
      <c r="F99" s="106"/>
      <c r="G99" s="107"/>
    </row>
    <row r="100" spans="1:7" ht="12.75" customHeight="1" thickBot="1" x14ac:dyDescent="0.3">
      <c r="A100" s="46"/>
      <c r="B100" s="59" t="s">
        <v>69</v>
      </c>
      <c r="C100" s="60">
        <f>(G74/C99)</f>
        <v>113.31561546666666</v>
      </c>
      <c r="D100" s="60">
        <f>(G74/D99)</f>
        <v>101.98405391999999</v>
      </c>
      <c r="E100" s="69">
        <f>(G74/E99)</f>
        <v>92.712776290909076</v>
      </c>
      <c r="F100" s="106"/>
      <c r="G100" s="107"/>
    </row>
    <row r="101" spans="1:7" ht="15.6" customHeight="1" x14ac:dyDescent="0.25">
      <c r="A101" s="46"/>
      <c r="B101" s="62" t="s">
        <v>57</v>
      </c>
      <c r="C101" s="45"/>
      <c r="D101" s="100"/>
      <c r="E101" s="100"/>
      <c r="F101" s="100"/>
      <c r="G101" s="100"/>
    </row>
  </sheetData>
  <mergeCells count="12">
    <mergeCell ref="B98:E98"/>
    <mergeCell ref="E12:F12"/>
    <mergeCell ref="E10:F10"/>
    <mergeCell ref="E9:F9"/>
    <mergeCell ref="B87:D87"/>
    <mergeCell ref="C46:E46"/>
    <mergeCell ref="F87:G87"/>
    <mergeCell ref="E8:F8"/>
    <mergeCell ref="E13:F13"/>
    <mergeCell ref="E14:F14"/>
    <mergeCell ref="B16:G16"/>
    <mergeCell ref="E11:F11"/>
  </mergeCells>
  <pageMargins left="0.748031" right="0.748031" top="0.17" bottom="0.98425200000000002" header="0" footer="0"/>
  <pageSetup paperSize="5" scale="92" fitToHeight="0" orientation="portrait" r:id="rId1"/>
  <headerFooter>
    <oddFooter>&amp;C&amp;"Helvetica Neue,Regular"&amp;12&amp;K000000&amp;P</oddFooter>
  </headerFooter>
  <rowBreaks count="1" manualBreakCount="1">
    <brk id="65" min="1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0B429D-BCFB-42CC-8ED8-263ED8590484}">
  <ds:schemaRefs>
    <ds:schemaRef ds:uri="http://schemas.microsoft.com/office/2006/documentManagement/types"/>
    <ds:schemaRef ds:uri="http://purl.org/dc/terms/"/>
    <ds:schemaRef ds:uri="http://schemas.microsoft.com/sharepoint/v3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030f0af-99cb-42f1-88fc-acec73331192"/>
    <ds:schemaRef ds:uri="c5dbce2d-49dc-4afe-a5b0-d7fb7a90116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BB1ABF9-F227-4873-A651-4693B6FD40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BC2189-04E7-4ED9-A724-263FEBF4A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 ESPAÑOLA MARINA</vt:lpstr>
      <vt:lpstr>'LECHUGA ESPAÑOLA MARINA'!Área_de_impresión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2022-06-15T16:18:21Z</cp:lastPrinted>
  <dcterms:created xsi:type="dcterms:W3CDTF">2020-11-27T12:49:26Z</dcterms:created>
  <dcterms:modified xsi:type="dcterms:W3CDTF">2022-07-21T20:45:02Z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