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Quillota/"/>
    </mc:Choice>
  </mc:AlternateContent>
  <xr:revisionPtr revIDLastSave="10" documentId="11_E16025C2A59A2B622536CA6E862FA4C4923C2B30" xr6:coauthVersionLast="47" xr6:coauthVersionMax="47" xr10:uidLastSave="{F3462050-B33F-46E3-8A6E-80472C2A48F3}"/>
  <bookViews>
    <workbookView xWindow="-120" yWindow="-120" windowWidth="20730" windowHeight="11040" xr2:uid="{00000000-000D-0000-FFFF-FFFF00000000}"/>
  </bookViews>
  <sheets>
    <sheet name="LECHUGA TIPO ESCAROLA" sheetId="1" r:id="rId1"/>
  </sheets>
  <definedNames>
    <definedName name="_xlnm.Print_Area" localSheetId="0">'LECHUGA TIPO ESCAROLA'!$A$1:$F$103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51" i="1" l="1"/>
  <c r="F53" i="1"/>
  <c r="F52" i="1"/>
  <c r="F71" i="1"/>
  <c r="E94" i="1"/>
  <c r="E93" i="1"/>
  <c r="E91" i="1"/>
  <c r="E90" i="1"/>
  <c r="F12" i="1"/>
  <c r="F77" i="1" s="1"/>
  <c r="B95" i="1" l="1"/>
  <c r="F72" i="1"/>
  <c r="F65" i="1"/>
  <c r="F64" i="1"/>
  <c r="F63" i="1"/>
  <c r="F62" i="1"/>
  <c r="F61" i="1"/>
  <c r="F60" i="1"/>
  <c r="F59" i="1"/>
  <c r="F58" i="1"/>
  <c r="F57" i="1"/>
  <c r="F56" i="1"/>
  <c r="F55" i="1"/>
  <c r="F50" i="1"/>
  <c r="F49" i="1"/>
  <c r="F48" i="1"/>
  <c r="F67" i="1" s="1"/>
  <c r="F44" i="1"/>
  <c r="B93" i="1" s="1"/>
  <c r="F35" i="1"/>
  <c r="F36" i="1" s="1"/>
  <c r="B92" i="1" s="1"/>
  <c r="F30" i="1"/>
  <c r="F29" i="1"/>
  <c r="F28" i="1"/>
  <c r="F27" i="1"/>
  <c r="F26" i="1"/>
  <c r="F24" i="1"/>
  <c r="F23" i="1"/>
  <c r="F22" i="1"/>
  <c r="F21" i="1"/>
  <c r="F31" i="1" l="1"/>
  <c r="B91" i="1" s="1"/>
  <c r="B94" i="1"/>
  <c r="F74" i="1"/>
  <c r="F75" i="1" s="1"/>
  <c r="F76" i="1" s="1"/>
  <c r="F78" i="1" s="1"/>
  <c r="F91" i="1"/>
  <c r="F92" i="1"/>
  <c r="F93" i="1"/>
  <c r="F90" i="1"/>
  <c r="F94" i="1"/>
  <c r="F95" i="1" l="1"/>
  <c r="B96" i="1" l="1"/>
  <c r="B97" i="1" s="1"/>
  <c r="B102" i="1"/>
  <c r="C102" i="1"/>
  <c r="D102" i="1" l="1"/>
  <c r="C91" i="1"/>
  <c r="C92" i="1"/>
  <c r="C94" i="1"/>
  <c r="C93" i="1"/>
  <c r="C95" i="1"/>
  <c r="C96" i="1"/>
  <c r="C97" i="1" l="1"/>
</calcChain>
</file>

<file path=xl/sharedStrings.xml><?xml version="1.0" encoding="utf-8"?>
<sst xmlns="http://schemas.openxmlformats.org/spreadsheetml/2006/main" count="179" uniqueCount="119">
  <si>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</si>
  <si>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</si>
  <si>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</si>
  <si>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</si>
  <si>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</si>
  <si>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</si>
  <si>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</si>
  <si>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</si>
  <si>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</si>
  <si>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</si>
  <si>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</si>
  <si>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</si>
  <si>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</si>
  <si>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</si>
  <si>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</si>
  <si>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</si>
  <si>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</si>
  <si>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</si>
  <si>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</si>
  <si>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</si>
  <si>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</si>
  <si>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</si>
  <si>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</si>
  <si>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</si>
  <si>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</si>
  <si>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</si>
  <si>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</si>
  <si>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</si>
  <si>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</si>
  <si>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</si>
  <si>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</si>
  <si>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</si>
  <si>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</si>
  <si>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</si>
  <si>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</si>
  <si>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</si>
  <si>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</si>
  <si>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</si>
  <si>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</si>
  <si>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</si>
  <si>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</si>
  <si>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</si>
  <si>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</si>
  <si>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</si>
  <si>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</si>
  <si>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</si>
  <si>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</si>
  <si>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</si>
  <si>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</si>
  <si>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</si>
  <si>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</si>
  <si>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</si>
  <si>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</si>
  <si>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</si>
  <si>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</si>
  <si>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</si>
  <si>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</si>
  <si>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</si>
  <si>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</si>
  <si>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</si>
  <si>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Traslados </t>
  </si>
  <si>
    <t xml:space="preserve">LECHUGA TIPO ESCAROLA </t>
  </si>
  <si>
    <t>MOHAW, DESSERT STOMP</t>
  </si>
  <si>
    <t>Valparaiso</t>
  </si>
  <si>
    <t>Quillota</t>
  </si>
  <si>
    <t>TODO EL AÑO</t>
  </si>
  <si>
    <t>Heladas - virosis</t>
  </si>
  <si>
    <t>RENDIMIENTO (Un/Há.)</t>
  </si>
  <si>
    <t>Aplicación de guano</t>
  </si>
  <si>
    <t>Agosto</t>
  </si>
  <si>
    <t>Aplicación herbicidas</t>
  </si>
  <si>
    <t>Sept-octubre</t>
  </si>
  <si>
    <t>Riego pre transplante</t>
  </si>
  <si>
    <t>Septiembre</t>
  </si>
  <si>
    <t>Transplante</t>
  </si>
  <si>
    <t>Aplicación fertilizantes</t>
  </si>
  <si>
    <t>Riegos</t>
  </si>
  <si>
    <t>Aplicación fitosanitaria</t>
  </si>
  <si>
    <t>Cosecha a trato</t>
  </si>
  <si>
    <t>Octubre</t>
  </si>
  <si>
    <t>Cultivadora</t>
  </si>
  <si>
    <t xml:space="preserve">Aradura </t>
  </si>
  <si>
    <t>Rastrajes</t>
  </si>
  <si>
    <t>Melgadura</t>
  </si>
  <si>
    <t>Acequiadura</t>
  </si>
  <si>
    <t>PLANTINES (Speedling)</t>
  </si>
  <si>
    <t>u</t>
  </si>
  <si>
    <t>Todo el año</t>
  </si>
  <si>
    <t>Guano</t>
  </si>
  <si>
    <t>m3</t>
  </si>
  <si>
    <t>Kg.</t>
  </si>
  <si>
    <t>Nitrato de calcio</t>
  </si>
  <si>
    <t>l</t>
  </si>
  <si>
    <t>INSECTICIDA</t>
  </si>
  <si>
    <t>Engeo</t>
  </si>
  <si>
    <t>FUNGICIDA</t>
  </si>
  <si>
    <t>Score</t>
  </si>
  <si>
    <t>Bellis</t>
  </si>
  <si>
    <t>Bravo 720</t>
  </si>
  <si>
    <t>HERBICIDA</t>
  </si>
  <si>
    <t>Herbadox 33%</t>
  </si>
  <si>
    <t>Gramoxone</t>
  </si>
  <si>
    <t>ADHERENTES</t>
  </si>
  <si>
    <t>Li 700</t>
  </si>
  <si>
    <t xml:space="preserve">2.  Precio de Insumos corresponde a  precios  colocados en distribuidora de insumos y en el caso de plantines en el predio. </t>
  </si>
  <si>
    <t>3. Precio esperado por ventas corresponde a precio colocado en predio.</t>
  </si>
  <si>
    <t>Rendimiento (un/hà)</t>
  </si>
  <si>
    <t>Costo unitario ($/un)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</si>
  <si>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</si>
  <si>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PRECIO ESPERADO UN.</t>
  </si>
  <si>
    <t>ESCENARIOS COSTO UNITARIO  ($/UN)</t>
  </si>
  <si>
    <t xml:space="preserve">Limpia manual </t>
  </si>
  <si>
    <t>a trato (plantas)</t>
  </si>
  <si>
    <t>a trato (metro lineal)</t>
  </si>
  <si>
    <t>a trato (planta)</t>
  </si>
  <si>
    <t>PESTICIDAS</t>
  </si>
  <si>
    <t>Nitrato de potasio</t>
  </si>
  <si>
    <t xml:space="preserve">Urea </t>
  </si>
  <si>
    <t xml:space="preserve">Mercado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</si>
</sst>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62">
    <xf numFmtId="0" fontId="0" fillId="0" borderId="0" xfId="0" applyFont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/>
    <xf numFmtId="3" fontId="4" fillId="2" borderId="17" xfId="0" applyNumberFormat="1" applyFont="1" applyFill="1" applyBorder="1" applyAlignment="1"/>
    <xf numFmtId="165" fontId="4" fillId="2" borderId="5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49" fontId="8" fillId="8" borderId="31" xfId="0" applyNumberFormat="1" applyFont="1" applyFill="1" applyBorder="1" applyAlignment="1">
      <alignment vertical="center"/>
    </xf>
    <xf numFmtId="49" fontId="10" fillId="8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8" borderId="35" xfId="0" applyNumberFormat="1" applyFont="1" applyFill="1" applyBorder="1" applyAlignment="1">
      <alignment vertical="center"/>
    </xf>
    <xf numFmtId="167" fontId="8" fillId="8" borderId="36" xfId="0" applyNumberFormat="1" applyFont="1" applyFill="1" applyBorder="1" applyAlignment="1">
      <alignment vertical="center"/>
    </xf>
    <xf numFmtId="9" fontId="8" fillId="8" borderId="37" xfId="0" applyNumberFormat="1" applyFont="1" applyFill="1" applyBorder="1" applyAlignment="1">
      <alignment vertical="center"/>
    </xf>
    <xf numFmtId="0" fontId="10" fillId="9" borderId="40" xfId="0" applyFont="1" applyFill="1" applyBorder="1" applyAlignment="1"/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49" fontId="10" fillId="2" borderId="44" xfId="0" applyNumberFormat="1" applyFont="1" applyFill="1" applyBorder="1" applyAlignment="1">
      <alignment vertical="center"/>
    </xf>
    <xf numFmtId="49" fontId="10" fillId="2" borderId="46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49" fontId="11" fillId="9" borderId="20" xfId="0" applyNumberFormat="1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49" fontId="8" fillId="8" borderId="50" xfId="0" applyNumberFormat="1" applyFont="1" applyFill="1" applyBorder="1" applyAlignment="1">
      <alignment vertical="center"/>
    </xf>
    <xf numFmtId="0" fontId="8" fillId="8" borderId="51" xfId="0" applyNumberFormat="1" applyFont="1" applyFill="1" applyBorder="1" applyAlignment="1">
      <alignment vertical="center"/>
    </xf>
    <xf numFmtId="0" fontId="8" fillId="8" borderId="52" xfId="0" applyNumberFormat="1" applyFont="1" applyFill="1" applyBorder="1" applyAlignment="1">
      <alignment vertical="center"/>
    </xf>
    <xf numFmtId="167" fontId="8" fillId="8" borderId="3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/>
    <xf numFmtId="49" fontId="6" fillId="3" borderId="18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>
      <alignment wrapText="1"/>
    </xf>
    <xf numFmtId="14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0" fontId="4" fillId="2" borderId="8" xfId="0" applyFont="1" applyFill="1" applyBorder="1" applyAlignment="1">
      <alignment horizontal="justify" wrapText="1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20" xfId="0" applyNumberFormat="1" applyFont="1" applyBorder="1" applyAlignment="1"/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4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166" fontId="12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42" xfId="0" applyFont="1" applyFill="1" applyBorder="1" applyAlignment="1"/>
    <xf numFmtId="0" fontId="4" fillId="2" borderId="43" xfId="0" applyFont="1" applyFill="1" applyBorder="1" applyAlignment="1"/>
    <xf numFmtId="0" fontId="4" fillId="2" borderId="20" xfId="0" applyFont="1" applyFill="1" applyBorder="1" applyAlignment="1"/>
    <xf numFmtId="0" fontId="4" fillId="2" borderId="45" xfId="0" applyFont="1" applyFill="1" applyBorder="1" applyAlignment="1"/>
    <xf numFmtId="0" fontId="4" fillId="2" borderId="47" xfId="0" applyFont="1" applyFill="1" applyBorder="1" applyAlignment="1"/>
    <xf numFmtId="0" fontId="4" fillId="2" borderId="48" xfId="0" applyFont="1" applyFill="1" applyBorder="1" applyAlignment="1"/>
    <xf numFmtId="0" fontId="4" fillId="7" borderId="20" xfId="0" applyFont="1" applyFill="1" applyBorder="1" applyAlignment="1"/>
    <xf numFmtId="0" fontId="12" fillId="7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12" fillId="7" borderId="19" xfId="0" applyFont="1" applyFill="1" applyBorder="1" applyAlignment="1">
      <alignment vertical="center"/>
    </xf>
    <xf numFmtId="0" fontId="14" fillId="7" borderId="20" xfId="0" applyFont="1" applyFill="1" applyBorder="1" applyAlignment="1">
      <alignment vertical="center"/>
    </xf>
    <xf numFmtId="166" fontId="14" fillId="2" borderId="20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 wrapText="1"/>
    </xf>
    <xf numFmtId="166" fontId="4" fillId="0" borderId="0" xfId="0" applyNumberFormat="1" applyFont="1" applyAlignment="1"/>
    <xf numFmtId="49" fontId="4" fillId="2" borderId="5" xfId="0" applyNumberFormat="1" applyFont="1" applyFill="1" applyBorder="1" applyAlignment="1">
      <alignment wrapText="1"/>
    </xf>
    <xf numFmtId="3" fontId="4" fillId="0" borderId="0" xfId="0" applyNumberFormat="1" applyFont="1" applyAlignment="1"/>
    <xf numFmtId="41" fontId="8" fillId="2" borderId="5" xfId="1" applyFont="1" applyFill="1" applyBorder="1" applyAlignment="1">
      <alignment vertical="center"/>
    </xf>
    <xf numFmtId="41" fontId="4" fillId="2" borderId="13" xfId="1" applyFont="1" applyFill="1" applyBorder="1" applyAlignment="1">
      <alignment horizontal="right" vertical="center"/>
    </xf>
    <xf numFmtId="41" fontId="6" fillId="3" borderId="13" xfId="1" applyFont="1" applyFill="1" applyBorder="1" applyAlignment="1">
      <alignment vertical="center"/>
    </xf>
    <xf numFmtId="49" fontId="10" fillId="0" borderId="53" xfId="0" applyNumberFormat="1" applyFont="1" applyBorder="1" applyAlignment="1"/>
    <xf numFmtId="0" fontId="10" fillId="0" borderId="53" xfId="0" applyNumberFormat="1" applyFont="1" applyBorder="1" applyAlignment="1"/>
    <xf numFmtId="0" fontId="10" fillId="0" borderId="0" xfId="0" applyNumberFormat="1" applyFont="1" applyAlignment="1"/>
    <xf numFmtId="41" fontId="10" fillId="0" borderId="53" xfId="1" applyFont="1" applyBorder="1" applyAlignment="1"/>
    <xf numFmtId="41" fontId="8" fillId="0" borderId="53" xfId="1" applyFont="1" applyBorder="1" applyAlignment="1"/>
    <xf numFmtId="1" fontId="4" fillId="0" borderId="0" xfId="0" applyNumberFormat="1" applyFont="1" applyAlignment="1"/>
    <xf numFmtId="41" fontId="4" fillId="2" borderId="5" xfId="1" applyFont="1" applyFill="1" applyBorder="1" applyAlignment="1">
      <alignment horizontal="right" vertical="center" wrapText="1"/>
    </xf>
    <xf numFmtId="49" fontId="11" fillId="9" borderId="38" xfId="0" applyNumberFormat="1" applyFont="1" applyFill="1" applyBorder="1" applyAlignment="1">
      <alignment vertical="center"/>
    </xf>
    <xf numFmtId="0" fontId="8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1" fillId="9" borderId="53" xfId="0" applyNumberFormat="1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3" fontId="17" fillId="2" borderId="5" xfId="0" applyNumberFormat="1" applyFont="1" applyFill="1" applyBorder="1" applyAlignment="1">
      <alignment horizontal="right"/>
    </xf>
    <xf numFmtId="3" fontId="8" fillId="8" borderId="51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819980</xdr:colOff>
      <xdr:row>7</xdr:row>
      <xdr:rowOff>57978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681870" cy="1391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3"/>
  <sheetViews>
    <sheetView showGridLines="0" tabSelected="1" topLeftCell="A3" zoomScale="120" zoomScaleNormal="120" zoomScaleSheetLayoutView="120" workbookViewId="0">
      <selection activeCell="G100" sqref="G100"/>
    </sheetView>
  </sheetViews>
  <sheetFormatPr baseColWidth="10" defaultColWidth="10.85546875" defaultRowHeight="11.25" customHeight="1" x14ac:dyDescent="0.25"/>
  <cols>
    <col min="1" max="1" width="16.7109375" style="92" customWidth="1"/>
    <col min="2" max="2" width="19.42578125" style="92" customWidth="1"/>
    <col min="3" max="3" width="9.42578125" style="92" customWidth="1"/>
    <col min="4" max="4" width="14.42578125" style="92" customWidth="1"/>
    <col min="5" max="5" width="12.85546875" style="92" customWidth="1"/>
    <col min="6" max="6" width="12.42578125" style="92" customWidth="1"/>
    <col min="7" max="254" width="10.85546875" style="92" customWidth="1"/>
    <col min="255" max="16384" width="10.85546875" style="93"/>
  </cols>
  <sheetData>
    <row r="1" spans="1:6" ht="15" customHeight="1" x14ac:dyDescent="0.25">
      <c r="A1" s="91"/>
      <c r="B1" s="91"/>
      <c r="C1" s="91"/>
      <c r="D1" s="91"/>
      <c r="E1" s="91"/>
      <c r="F1" s="91"/>
    </row>
    <row r="2" spans="1:6" ht="15" customHeight="1" x14ac:dyDescent="0.25">
      <c r="A2" s="91"/>
      <c r="B2" s="91"/>
      <c r="C2" s="91"/>
      <c r="D2" s="91"/>
      <c r="E2" s="91"/>
      <c r="F2" s="91"/>
    </row>
    <row r="3" spans="1:6" ht="15" customHeight="1" x14ac:dyDescent="0.25">
      <c r="A3" s="91"/>
      <c r="B3" s="91"/>
      <c r="C3" s="91"/>
      <c r="D3" s="91"/>
      <c r="E3" s="91"/>
      <c r="F3" s="91"/>
    </row>
    <row r="4" spans="1:6" ht="15" customHeight="1" x14ac:dyDescent="0.25">
      <c r="A4" s="91"/>
      <c r="B4" s="91"/>
      <c r="C4" s="91"/>
      <c r="D4" s="91"/>
      <c r="E4" s="91"/>
      <c r="F4" s="91"/>
    </row>
    <row r="5" spans="1:6" ht="15" customHeight="1" x14ac:dyDescent="0.25">
      <c r="A5" s="91"/>
      <c r="B5" s="91"/>
      <c r="C5" s="91"/>
      <c r="D5" s="91"/>
      <c r="E5" s="91"/>
      <c r="F5" s="91"/>
    </row>
    <row r="6" spans="1:6" ht="15" customHeight="1" x14ac:dyDescent="0.25">
      <c r="A6" s="91"/>
      <c r="B6" s="91"/>
      <c r="C6" s="91"/>
      <c r="D6" s="91"/>
      <c r="E6" s="91"/>
      <c r="F6" s="91"/>
    </row>
    <row r="7" spans="1:6" ht="15" customHeight="1" x14ac:dyDescent="0.25">
      <c r="A7" s="91"/>
      <c r="B7" s="91"/>
      <c r="C7" s="91"/>
      <c r="D7" s="91"/>
      <c r="E7" s="91"/>
      <c r="F7" s="91"/>
    </row>
    <row r="8" spans="1:6" ht="15" customHeight="1" x14ac:dyDescent="0.25">
      <c r="A8" s="94"/>
      <c r="B8" s="95"/>
      <c r="C8" s="91"/>
      <c r="D8" s="95"/>
      <c r="E8" s="95"/>
      <c r="F8" s="95"/>
    </row>
    <row r="9" spans="1:6" ht="12" customHeight="1" x14ac:dyDescent="0.25">
      <c r="A9" s="1" t="s">
        <v>0</v>
      </c>
      <c r="B9" s="2" t="s">
        <v>61</v>
      </c>
      <c r="C9" s="86"/>
      <c r="D9" s="152" t="s">
        <v>67</v>
      </c>
      <c r="E9" s="153"/>
      <c r="F9" s="3">
        <v>40000</v>
      </c>
    </row>
    <row r="10" spans="1:6" ht="18.75" customHeight="1" x14ac:dyDescent="0.25">
      <c r="A10" s="4" t="s">
        <v>1</v>
      </c>
      <c r="B10" s="132" t="s">
        <v>62</v>
      </c>
      <c r="C10" s="86"/>
      <c r="D10" s="150" t="s">
        <v>2</v>
      </c>
      <c r="E10" s="151"/>
      <c r="F10" s="5" t="s">
        <v>65</v>
      </c>
    </row>
    <row r="11" spans="1:6" ht="18" customHeight="1" x14ac:dyDescent="0.25">
      <c r="A11" s="4" t="s">
        <v>3</v>
      </c>
      <c r="B11" s="5" t="s">
        <v>4</v>
      </c>
      <c r="C11" s="86"/>
      <c r="D11" s="150" t="s">
        <v>109</v>
      </c>
      <c r="E11" s="151"/>
      <c r="F11" s="6">
        <v>200</v>
      </c>
    </row>
    <row r="12" spans="1:6" ht="18.75" customHeight="1" x14ac:dyDescent="0.25">
      <c r="A12" s="4" t="s">
        <v>5</v>
      </c>
      <c r="B12" s="7" t="s">
        <v>63</v>
      </c>
      <c r="C12" s="86"/>
      <c r="D12" s="76" t="s">
        <v>6</v>
      </c>
      <c r="E12" s="77"/>
      <c r="F12" s="8">
        <f>F9*F11</f>
        <v>8000000</v>
      </c>
    </row>
    <row r="13" spans="1:6" ht="18" customHeight="1" x14ac:dyDescent="0.25">
      <c r="A13" s="4" t="s">
        <v>7</v>
      </c>
      <c r="B13" s="5" t="s">
        <v>64</v>
      </c>
      <c r="C13" s="86"/>
      <c r="D13" s="150" t="s">
        <v>8</v>
      </c>
      <c r="E13" s="151"/>
      <c r="F13" s="5" t="s">
        <v>118</v>
      </c>
    </row>
    <row r="14" spans="1:6" ht="13.5" customHeight="1" x14ac:dyDescent="0.25">
      <c r="A14" s="4" t="s">
        <v>9</v>
      </c>
      <c r="B14" s="5" t="s">
        <v>64</v>
      </c>
      <c r="C14" s="86"/>
      <c r="D14" s="150" t="s">
        <v>10</v>
      </c>
      <c r="E14" s="151"/>
      <c r="F14" s="5" t="s">
        <v>65</v>
      </c>
    </row>
    <row r="15" spans="1:6" ht="17.25" customHeight="1" x14ac:dyDescent="0.25">
      <c r="A15" s="4" t="s">
        <v>11</v>
      </c>
      <c r="B15" s="9">
        <v>44713</v>
      </c>
      <c r="C15" s="86"/>
      <c r="D15" s="154" t="s">
        <v>12</v>
      </c>
      <c r="E15" s="155"/>
      <c r="F15" s="7" t="s">
        <v>66</v>
      </c>
    </row>
    <row r="16" spans="1:6" ht="12" customHeight="1" x14ac:dyDescent="0.25">
      <c r="A16" s="96"/>
      <c r="B16" s="97"/>
      <c r="C16" s="95"/>
      <c r="D16" s="98"/>
      <c r="E16" s="98"/>
      <c r="F16" s="99"/>
    </row>
    <row r="17" spans="1:6" ht="12" customHeight="1" x14ac:dyDescent="0.25">
      <c r="A17" s="156" t="s">
        <v>13</v>
      </c>
      <c r="B17" s="157"/>
      <c r="C17" s="157"/>
      <c r="D17" s="157"/>
      <c r="E17" s="157"/>
      <c r="F17" s="157"/>
    </row>
    <row r="18" spans="1:6" ht="12" customHeight="1" x14ac:dyDescent="0.25">
      <c r="A18" s="100"/>
      <c r="B18" s="101"/>
      <c r="C18" s="101"/>
      <c r="D18" s="101"/>
      <c r="E18" s="102"/>
      <c r="F18" s="102"/>
    </row>
    <row r="19" spans="1:6" ht="12" customHeight="1" x14ac:dyDescent="0.25">
      <c r="A19" s="10" t="s">
        <v>14</v>
      </c>
      <c r="B19" s="11"/>
      <c r="C19" s="12"/>
      <c r="D19" s="12"/>
      <c r="E19" s="12"/>
      <c r="F19" s="12"/>
    </row>
    <row r="20" spans="1:6" ht="24" customHeight="1" x14ac:dyDescent="0.25">
      <c r="A20" s="13" t="s">
        <v>15</v>
      </c>
      <c r="B20" s="13" t="s">
        <v>16</v>
      </c>
      <c r="C20" s="13" t="s">
        <v>17</v>
      </c>
      <c r="D20" s="13" t="s">
        <v>18</v>
      </c>
      <c r="E20" s="13" t="s">
        <v>19</v>
      </c>
      <c r="F20" s="13" t="s">
        <v>20</v>
      </c>
    </row>
    <row r="21" spans="1:6" ht="12.75" customHeight="1" x14ac:dyDescent="0.25">
      <c r="A21" s="75" t="s">
        <v>68</v>
      </c>
      <c r="B21" s="14" t="s">
        <v>21</v>
      </c>
      <c r="C21" s="15">
        <v>2</v>
      </c>
      <c r="D21" s="75" t="s">
        <v>69</v>
      </c>
      <c r="E21" s="8">
        <v>20000</v>
      </c>
      <c r="F21" s="8">
        <f>+E21*C21</f>
        <v>40000</v>
      </c>
    </row>
    <row r="22" spans="1:6" ht="12.75" customHeight="1" x14ac:dyDescent="0.25">
      <c r="A22" s="75" t="s">
        <v>70</v>
      </c>
      <c r="B22" s="14" t="s">
        <v>21</v>
      </c>
      <c r="C22" s="15">
        <v>2</v>
      </c>
      <c r="D22" s="75" t="s">
        <v>71</v>
      </c>
      <c r="E22" s="8">
        <v>20000</v>
      </c>
      <c r="F22" s="8">
        <f t="shared" ref="F22:F29" si="0">+E22*C22</f>
        <v>40000</v>
      </c>
    </row>
    <row r="23" spans="1:6" ht="12.75" customHeight="1" x14ac:dyDescent="0.25">
      <c r="A23" s="75" t="s">
        <v>72</v>
      </c>
      <c r="B23" s="14" t="s">
        <v>21</v>
      </c>
      <c r="C23" s="15">
        <v>0.125</v>
      </c>
      <c r="D23" s="75" t="s">
        <v>73</v>
      </c>
      <c r="E23" s="8">
        <v>20000</v>
      </c>
      <c r="F23" s="8">
        <f t="shared" si="0"/>
        <v>2500</v>
      </c>
    </row>
    <row r="24" spans="1:6" ht="12.75" customHeight="1" x14ac:dyDescent="0.25">
      <c r="A24" s="75" t="s">
        <v>74</v>
      </c>
      <c r="B24" s="14" t="s">
        <v>112</v>
      </c>
      <c r="C24" s="15">
        <v>40000</v>
      </c>
      <c r="D24" s="75" t="s">
        <v>73</v>
      </c>
      <c r="E24" s="8">
        <v>6</v>
      </c>
      <c r="F24" s="8">
        <f t="shared" si="0"/>
        <v>240000</v>
      </c>
    </row>
    <row r="25" spans="1:6" ht="12.75" customHeight="1" x14ac:dyDescent="0.25">
      <c r="A25" s="75"/>
      <c r="B25" s="14"/>
      <c r="C25" s="15"/>
      <c r="D25" s="75"/>
      <c r="E25" s="8"/>
      <c r="F25" s="8"/>
    </row>
    <row r="26" spans="1:6" ht="12.75" customHeight="1" x14ac:dyDescent="0.25">
      <c r="A26" s="75" t="s">
        <v>75</v>
      </c>
      <c r="B26" s="14" t="s">
        <v>21</v>
      </c>
      <c r="C26" s="15">
        <v>3</v>
      </c>
      <c r="D26" s="75" t="s">
        <v>71</v>
      </c>
      <c r="E26" s="8">
        <v>20000</v>
      </c>
      <c r="F26" s="8">
        <f t="shared" si="0"/>
        <v>60000</v>
      </c>
    </row>
    <row r="27" spans="1:6" ht="12.75" customHeight="1" x14ac:dyDescent="0.25">
      <c r="A27" s="75" t="s">
        <v>76</v>
      </c>
      <c r="B27" s="14" t="s">
        <v>21</v>
      </c>
      <c r="C27" s="15">
        <v>5</v>
      </c>
      <c r="D27" s="75" t="s">
        <v>71</v>
      </c>
      <c r="E27" s="8">
        <v>20000</v>
      </c>
      <c r="F27" s="8">
        <f t="shared" si="0"/>
        <v>100000</v>
      </c>
    </row>
    <row r="28" spans="1:6" ht="12.75" customHeight="1" x14ac:dyDescent="0.25">
      <c r="A28" s="75" t="s">
        <v>111</v>
      </c>
      <c r="B28" s="14" t="s">
        <v>113</v>
      </c>
      <c r="C28" s="15">
        <v>13300</v>
      </c>
      <c r="D28" s="75" t="s">
        <v>71</v>
      </c>
      <c r="E28" s="8">
        <v>50</v>
      </c>
      <c r="F28" s="8">
        <f t="shared" si="0"/>
        <v>665000</v>
      </c>
    </row>
    <row r="29" spans="1:6" ht="12.75" customHeight="1" x14ac:dyDescent="0.25">
      <c r="A29" s="75" t="s">
        <v>77</v>
      </c>
      <c r="B29" s="14" t="s">
        <v>21</v>
      </c>
      <c r="C29" s="15">
        <v>3</v>
      </c>
      <c r="D29" s="75" t="s">
        <v>71</v>
      </c>
      <c r="E29" s="8">
        <v>20000</v>
      </c>
      <c r="F29" s="8">
        <f t="shared" si="0"/>
        <v>60000</v>
      </c>
    </row>
    <row r="30" spans="1:6" ht="12.75" customHeight="1" x14ac:dyDescent="0.25">
      <c r="A30" s="75" t="s">
        <v>78</v>
      </c>
      <c r="B30" s="14" t="s">
        <v>114</v>
      </c>
      <c r="C30" s="15">
        <v>34000</v>
      </c>
      <c r="D30" s="75" t="s">
        <v>79</v>
      </c>
      <c r="E30" s="8">
        <v>31</v>
      </c>
      <c r="F30" s="8">
        <f>+E30*C30</f>
        <v>1054000</v>
      </c>
    </row>
    <row r="31" spans="1:6" ht="12.75" customHeight="1" x14ac:dyDescent="0.25">
      <c r="A31" s="16" t="s">
        <v>22</v>
      </c>
      <c r="B31" s="17"/>
      <c r="C31" s="17"/>
      <c r="D31" s="17"/>
      <c r="E31" s="18"/>
      <c r="F31" s="19">
        <f>SUM(F21:F30)</f>
        <v>2261500</v>
      </c>
    </row>
    <row r="32" spans="1:6" ht="12" customHeight="1" x14ac:dyDescent="0.25">
      <c r="A32" s="100"/>
      <c r="B32" s="102"/>
      <c r="C32" s="102"/>
      <c r="D32" s="102"/>
      <c r="E32" s="103"/>
      <c r="F32" s="103"/>
    </row>
    <row r="33" spans="1:10" ht="12" customHeight="1" x14ac:dyDescent="0.25">
      <c r="A33" s="104" t="s">
        <v>23</v>
      </c>
      <c r="B33" s="105"/>
      <c r="C33" s="106"/>
      <c r="D33" s="106"/>
      <c r="E33" s="107"/>
      <c r="F33" s="107"/>
    </row>
    <row r="34" spans="1:10" ht="24" customHeight="1" x14ac:dyDescent="0.25">
      <c r="A34" s="24" t="s">
        <v>15</v>
      </c>
      <c r="B34" s="25" t="s">
        <v>16</v>
      </c>
      <c r="C34" s="25" t="s">
        <v>17</v>
      </c>
      <c r="D34" s="24" t="s">
        <v>18</v>
      </c>
      <c r="E34" s="25" t="s">
        <v>19</v>
      </c>
      <c r="F34" s="24" t="s">
        <v>20</v>
      </c>
    </row>
    <row r="35" spans="1:10" ht="12" customHeight="1" x14ac:dyDescent="0.25">
      <c r="A35" s="78" t="s">
        <v>80</v>
      </c>
      <c r="B35" s="79" t="s">
        <v>59</v>
      </c>
      <c r="C35" s="133">
        <v>0.5</v>
      </c>
      <c r="D35" s="133" t="s">
        <v>69</v>
      </c>
      <c r="E35" s="139">
        <v>120000</v>
      </c>
      <c r="F35" s="139">
        <f>E35*C35</f>
        <v>60000</v>
      </c>
    </row>
    <row r="36" spans="1:10" ht="12" customHeight="1" x14ac:dyDescent="0.25">
      <c r="A36" s="28" t="s">
        <v>24</v>
      </c>
      <c r="B36" s="29"/>
      <c r="C36" s="29"/>
      <c r="D36" s="29"/>
      <c r="E36" s="140"/>
      <c r="F36" s="140">
        <f>SUM(F35)</f>
        <v>60000</v>
      </c>
    </row>
    <row r="37" spans="1:10" ht="12" customHeight="1" x14ac:dyDescent="0.25">
      <c r="A37" s="108"/>
      <c r="B37" s="109"/>
      <c r="C37" s="109"/>
      <c r="D37" s="109"/>
      <c r="E37" s="110"/>
      <c r="F37" s="110"/>
    </row>
    <row r="38" spans="1:10" ht="12" customHeight="1" x14ac:dyDescent="0.25">
      <c r="A38" s="20" t="s">
        <v>25</v>
      </c>
      <c r="B38" s="21"/>
      <c r="C38" s="22"/>
      <c r="D38" s="22"/>
      <c r="E38" s="23"/>
      <c r="F38" s="23"/>
    </row>
    <row r="39" spans="1:10" ht="24" customHeight="1" x14ac:dyDescent="0.25">
      <c r="A39" s="26" t="s">
        <v>15</v>
      </c>
      <c r="B39" s="26" t="s">
        <v>16</v>
      </c>
      <c r="C39" s="26" t="s">
        <v>17</v>
      </c>
      <c r="D39" s="26" t="s">
        <v>18</v>
      </c>
      <c r="E39" s="27" t="s">
        <v>19</v>
      </c>
      <c r="F39" s="26" t="s">
        <v>20</v>
      </c>
    </row>
    <row r="40" spans="1:10" ht="12.75" customHeight="1" x14ac:dyDescent="0.25">
      <c r="A40" s="136" t="s">
        <v>81</v>
      </c>
      <c r="B40" s="14" t="s">
        <v>26</v>
      </c>
      <c r="C40" s="15">
        <v>0.25</v>
      </c>
      <c r="D40" s="7" t="s">
        <v>69</v>
      </c>
      <c r="E40" s="8">
        <v>200000</v>
      </c>
      <c r="F40" s="8">
        <f>+E40*C40</f>
        <v>50000</v>
      </c>
    </row>
    <row r="41" spans="1:10" ht="12.75" customHeight="1" x14ac:dyDescent="0.25">
      <c r="A41" s="136" t="s">
        <v>82</v>
      </c>
      <c r="B41" s="14" t="s">
        <v>26</v>
      </c>
      <c r="C41" s="15">
        <v>0.25</v>
      </c>
      <c r="D41" s="7" t="s">
        <v>69</v>
      </c>
      <c r="E41" s="8">
        <v>160000</v>
      </c>
      <c r="F41" s="8">
        <f>+E41*C41</f>
        <v>40000</v>
      </c>
    </row>
    <row r="42" spans="1:10" ht="12.75" customHeight="1" x14ac:dyDescent="0.25">
      <c r="A42" s="136" t="s">
        <v>83</v>
      </c>
      <c r="B42" s="14" t="s">
        <v>26</v>
      </c>
      <c r="C42" s="15">
        <v>0.25</v>
      </c>
      <c r="D42" s="7" t="s">
        <v>69</v>
      </c>
      <c r="E42" s="8">
        <v>120000</v>
      </c>
      <c r="F42" s="8">
        <f>+E42*C42</f>
        <v>30000</v>
      </c>
    </row>
    <row r="43" spans="1:10" ht="12.75" customHeight="1" x14ac:dyDescent="0.25">
      <c r="A43" s="136" t="s">
        <v>84</v>
      </c>
      <c r="B43" s="14" t="s">
        <v>26</v>
      </c>
      <c r="C43" s="15">
        <v>0.125</v>
      </c>
      <c r="D43" s="7" t="s">
        <v>69</v>
      </c>
      <c r="E43" s="8">
        <v>100000</v>
      </c>
      <c r="F43" s="8">
        <f>+E43*C43</f>
        <v>12500</v>
      </c>
    </row>
    <row r="44" spans="1:10" ht="12.75" customHeight="1" x14ac:dyDescent="0.25">
      <c r="A44" s="28" t="s">
        <v>28</v>
      </c>
      <c r="B44" s="29"/>
      <c r="C44" s="29"/>
      <c r="D44" s="29"/>
      <c r="E44" s="30"/>
      <c r="F44" s="31">
        <f>SUM(F40:F43)</f>
        <v>132500</v>
      </c>
    </row>
    <row r="45" spans="1:10" ht="12" customHeight="1" x14ac:dyDescent="0.25">
      <c r="A45" s="108"/>
      <c r="B45" s="109"/>
      <c r="C45" s="109"/>
      <c r="D45" s="109"/>
      <c r="E45" s="110"/>
      <c r="F45" s="110"/>
    </row>
    <row r="46" spans="1:10" ht="12" customHeight="1" x14ac:dyDescent="0.25">
      <c r="A46" s="20" t="s">
        <v>29</v>
      </c>
      <c r="B46" s="105"/>
      <c r="C46" s="106"/>
      <c r="D46" s="106"/>
      <c r="E46" s="107"/>
      <c r="F46" s="107"/>
    </row>
    <row r="47" spans="1:10" ht="24" customHeight="1" x14ac:dyDescent="0.25">
      <c r="A47" s="27" t="s">
        <v>30</v>
      </c>
      <c r="B47" s="27" t="s">
        <v>31</v>
      </c>
      <c r="C47" s="27" t="s">
        <v>32</v>
      </c>
      <c r="D47" s="27" t="s">
        <v>18</v>
      </c>
      <c r="E47" s="27" t="s">
        <v>19</v>
      </c>
      <c r="F47" s="27" t="s">
        <v>20</v>
      </c>
      <c r="J47" s="111"/>
    </row>
    <row r="48" spans="1:10" ht="12.75" customHeight="1" x14ac:dyDescent="0.25">
      <c r="A48" s="80" t="s">
        <v>85</v>
      </c>
      <c r="B48" s="81" t="s">
        <v>86</v>
      </c>
      <c r="C48" s="82">
        <v>50000</v>
      </c>
      <c r="D48" s="82" t="s">
        <v>87</v>
      </c>
      <c r="E48" s="82">
        <v>20</v>
      </c>
      <c r="F48" s="147">
        <f>+E48*C48</f>
        <v>1000000</v>
      </c>
    </row>
    <row r="49" spans="1:12" ht="12.75" customHeight="1" x14ac:dyDescent="0.25">
      <c r="A49" s="80" t="s">
        <v>33</v>
      </c>
      <c r="B49" s="81"/>
      <c r="C49" s="82"/>
      <c r="D49" s="82"/>
      <c r="E49" s="82"/>
      <c r="F49" s="147">
        <f t="shared" ref="F49:F65" si="1">+E49*C49</f>
        <v>0</v>
      </c>
    </row>
    <row r="50" spans="1:12" ht="12.75" customHeight="1" x14ac:dyDescent="0.25">
      <c r="A50" s="80" t="s">
        <v>88</v>
      </c>
      <c r="B50" s="81" t="s">
        <v>89</v>
      </c>
      <c r="C50" s="82">
        <v>15</v>
      </c>
      <c r="D50" s="82" t="s">
        <v>69</v>
      </c>
      <c r="E50" s="82">
        <v>8000</v>
      </c>
      <c r="F50" s="147">
        <f t="shared" si="1"/>
        <v>120000</v>
      </c>
      <c r="L50" s="146"/>
    </row>
    <row r="51" spans="1:12" ht="12.75" customHeight="1" x14ac:dyDescent="0.25">
      <c r="A51" s="80" t="s">
        <v>116</v>
      </c>
      <c r="B51" s="81" t="s">
        <v>90</v>
      </c>
      <c r="C51" s="82">
        <v>100</v>
      </c>
      <c r="D51" s="82"/>
      <c r="E51" s="82">
        <v>1779</v>
      </c>
      <c r="F51" s="147">
        <f>+E51*C51</f>
        <v>177900</v>
      </c>
    </row>
    <row r="52" spans="1:12" ht="12.75" customHeight="1" x14ac:dyDescent="0.25">
      <c r="A52" s="80" t="s">
        <v>91</v>
      </c>
      <c r="B52" s="81" t="s">
        <v>90</v>
      </c>
      <c r="C52" s="82">
        <v>200</v>
      </c>
      <c r="D52" s="82" t="s">
        <v>71</v>
      </c>
      <c r="E52" s="134">
        <v>793</v>
      </c>
      <c r="F52" s="147">
        <f>+E52*C52</f>
        <v>158600</v>
      </c>
      <c r="K52" s="146"/>
    </row>
    <row r="53" spans="1:12" ht="12.75" customHeight="1" x14ac:dyDescent="0.25">
      <c r="A53" s="80" t="s">
        <v>117</v>
      </c>
      <c r="B53" s="81" t="s">
        <v>90</v>
      </c>
      <c r="C53" s="82">
        <v>100</v>
      </c>
      <c r="D53" s="82"/>
      <c r="E53" s="82">
        <v>1560</v>
      </c>
      <c r="F53" s="147">
        <f>+E53*C53</f>
        <v>156000</v>
      </c>
    </row>
    <row r="54" spans="1:12" ht="12.75" customHeight="1" x14ac:dyDescent="0.25">
      <c r="A54" s="80"/>
      <c r="B54" s="81"/>
      <c r="C54" s="82"/>
      <c r="D54" s="82"/>
      <c r="E54" s="82"/>
      <c r="F54" s="82"/>
      <c r="J54" s="111"/>
    </row>
    <row r="55" spans="1:12" ht="12.75" customHeight="1" x14ac:dyDescent="0.25">
      <c r="A55" s="80" t="s">
        <v>93</v>
      </c>
      <c r="B55" s="81"/>
      <c r="C55" s="82"/>
      <c r="D55" s="82"/>
      <c r="E55" s="82"/>
      <c r="F55" s="82">
        <f t="shared" si="1"/>
        <v>0</v>
      </c>
      <c r="J55" s="111"/>
    </row>
    <row r="56" spans="1:12" ht="12.75" customHeight="1" x14ac:dyDescent="0.25">
      <c r="A56" s="80" t="s">
        <v>94</v>
      </c>
      <c r="B56" s="81" t="s">
        <v>92</v>
      </c>
      <c r="C56" s="82">
        <v>0.12</v>
      </c>
      <c r="D56" s="82" t="s">
        <v>71</v>
      </c>
      <c r="E56" s="82">
        <v>56295</v>
      </c>
      <c r="F56" s="82">
        <f t="shared" si="1"/>
        <v>6755.4</v>
      </c>
      <c r="J56" s="111"/>
    </row>
    <row r="57" spans="1:12" ht="12.75" customHeight="1" x14ac:dyDescent="0.25">
      <c r="A57" s="80" t="s">
        <v>95</v>
      </c>
      <c r="B57" s="81"/>
      <c r="C57" s="82"/>
      <c r="D57" s="82"/>
      <c r="E57" s="82"/>
      <c r="F57" s="82">
        <f t="shared" si="1"/>
        <v>0</v>
      </c>
      <c r="J57" s="111"/>
    </row>
    <row r="58" spans="1:12" ht="12.75" customHeight="1" x14ac:dyDescent="0.25">
      <c r="A58" s="76" t="s">
        <v>96</v>
      </c>
      <c r="B58" s="32" t="s">
        <v>92</v>
      </c>
      <c r="C58" s="83">
        <v>0.3</v>
      </c>
      <c r="D58" s="5" t="s">
        <v>71</v>
      </c>
      <c r="E58" s="84">
        <v>44825</v>
      </c>
      <c r="F58" s="84">
        <f t="shared" si="1"/>
        <v>13447.5</v>
      </c>
    </row>
    <row r="59" spans="1:12" ht="12.75" customHeight="1" x14ac:dyDescent="0.25">
      <c r="A59" s="76" t="s">
        <v>97</v>
      </c>
      <c r="B59" s="34" t="s">
        <v>34</v>
      </c>
      <c r="C59" s="85">
        <v>0.5</v>
      </c>
      <c r="D59" s="85" t="s">
        <v>71</v>
      </c>
      <c r="E59" s="160">
        <v>174812</v>
      </c>
      <c r="F59" s="84">
        <f t="shared" si="1"/>
        <v>87406</v>
      </c>
    </row>
    <row r="60" spans="1:12" ht="12.75" customHeight="1" x14ac:dyDescent="0.25">
      <c r="A60" s="76" t="s">
        <v>98</v>
      </c>
      <c r="B60" s="32" t="s">
        <v>92</v>
      </c>
      <c r="C60" s="83">
        <v>0.5</v>
      </c>
      <c r="D60" s="5" t="s">
        <v>71</v>
      </c>
      <c r="E60" s="84">
        <v>17000</v>
      </c>
      <c r="F60" s="84">
        <f t="shared" si="1"/>
        <v>8500</v>
      </c>
      <c r="G60" s="137"/>
    </row>
    <row r="61" spans="1:12" ht="12.75" customHeight="1" x14ac:dyDescent="0.25">
      <c r="A61" s="76" t="s">
        <v>99</v>
      </c>
      <c r="B61" s="32"/>
      <c r="C61" s="83"/>
      <c r="D61" s="5"/>
      <c r="E61" s="84"/>
      <c r="F61" s="84">
        <f t="shared" si="1"/>
        <v>0</v>
      </c>
    </row>
    <row r="62" spans="1:12" ht="12.75" customHeight="1" x14ac:dyDescent="0.25">
      <c r="A62" s="76" t="s">
        <v>100</v>
      </c>
      <c r="B62" s="34" t="s">
        <v>92</v>
      </c>
      <c r="C62" s="85">
        <v>3</v>
      </c>
      <c r="D62" s="85" t="s">
        <v>73</v>
      </c>
      <c r="E62" s="84">
        <v>14900</v>
      </c>
      <c r="F62" s="84">
        <f t="shared" si="1"/>
        <v>44700</v>
      </c>
    </row>
    <row r="63" spans="1:12" ht="12.75" customHeight="1" x14ac:dyDescent="0.25">
      <c r="A63" s="76" t="s">
        <v>101</v>
      </c>
      <c r="B63" s="32" t="s">
        <v>92</v>
      </c>
      <c r="C63" s="83">
        <v>1</v>
      </c>
      <c r="D63" s="5" t="s">
        <v>73</v>
      </c>
      <c r="E63" s="84">
        <v>5902</v>
      </c>
      <c r="F63" s="84">
        <f t="shared" si="1"/>
        <v>5902</v>
      </c>
      <c r="G63" s="137"/>
    </row>
    <row r="64" spans="1:12" ht="12.75" customHeight="1" x14ac:dyDescent="0.25">
      <c r="A64" s="76" t="s">
        <v>102</v>
      </c>
      <c r="B64" s="32"/>
      <c r="C64" s="83"/>
      <c r="D64" s="5"/>
      <c r="E64" s="84"/>
      <c r="F64" s="84">
        <f t="shared" si="1"/>
        <v>0</v>
      </c>
    </row>
    <row r="65" spans="1:7" ht="12.75" customHeight="1" x14ac:dyDescent="0.25">
      <c r="A65" s="76" t="s">
        <v>103</v>
      </c>
      <c r="B65" s="34" t="s">
        <v>92</v>
      </c>
      <c r="C65" s="85">
        <v>1.4</v>
      </c>
      <c r="D65" s="85" t="s">
        <v>71</v>
      </c>
      <c r="E65" s="84">
        <v>10413.299999999999</v>
      </c>
      <c r="F65" s="84">
        <f t="shared" si="1"/>
        <v>14578.619999999997</v>
      </c>
      <c r="G65" s="137"/>
    </row>
    <row r="66" spans="1:7" ht="12.75" customHeight="1" x14ac:dyDescent="0.25">
      <c r="A66" s="35"/>
      <c r="B66" s="36"/>
      <c r="C66" s="37"/>
      <c r="D66" s="36"/>
      <c r="E66" s="38"/>
      <c r="F66" s="38"/>
    </row>
    <row r="67" spans="1:7" ht="13.5" customHeight="1" x14ac:dyDescent="0.25">
      <c r="A67" s="28" t="s">
        <v>35</v>
      </c>
      <c r="B67" s="29"/>
      <c r="C67" s="29"/>
      <c r="D67" s="29"/>
      <c r="E67" s="30"/>
      <c r="F67" s="31">
        <f>SUM(F48:F66)</f>
        <v>1793789.52</v>
      </c>
      <c r="G67" s="137"/>
    </row>
    <row r="68" spans="1:7" ht="12" customHeight="1" x14ac:dyDescent="0.25">
      <c r="A68" s="108"/>
      <c r="B68" s="109"/>
      <c r="C68" s="109"/>
      <c r="D68" s="112"/>
      <c r="E68" s="110"/>
      <c r="F68" s="110"/>
    </row>
    <row r="69" spans="1:7" ht="12" customHeight="1" x14ac:dyDescent="0.25">
      <c r="A69" s="20" t="s">
        <v>36</v>
      </c>
      <c r="B69" s="21"/>
      <c r="C69" s="22"/>
      <c r="D69" s="22"/>
      <c r="E69" s="23"/>
      <c r="F69" s="23"/>
    </row>
    <row r="70" spans="1:7" ht="24" customHeight="1" x14ac:dyDescent="0.25">
      <c r="A70" s="26" t="s">
        <v>37</v>
      </c>
      <c r="B70" s="27" t="s">
        <v>31</v>
      </c>
      <c r="C70" s="27" t="s">
        <v>32</v>
      </c>
      <c r="D70" s="26" t="s">
        <v>18</v>
      </c>
      <c r="E70" s="27" t="s">
        <v>19</v>
      </c>
      <c r="F70" s="26" t="s">
        <v>20</v>
      </c>
    </row>
    <row r="71" spans="1:7" ht="12.75" customHeight="1" x14ac:dyDescent="0.25">
      <c r="A71" s="75" t="s">
        <v>60</v>
      </c>
      <c r="B71" s="32" t="s">
        <v>34</v>
      </c>
      <c r="C71" s="33">
        <v>15000</v>
      </c>
      <c r="D71" s="14" t="s">
        <v>27</v>
      </c>
      <c r="E71" s="39">
        <v>7.5</v>
      </c>
      <c r="F71" s="33">
        <f>(C71*E71)</f>
        <v>112500</v>
      </c>
    </row>
    <row r="72" spans="1:7" ht="13.5" customHeight="1" x14ac:dyDescent="0.25">
      <c r="A72" s="87" t="s">
        <v>38</v>
      </c>
      <c r="B72" s="88"/>
      <c r="C72" s="88"/>
      <c r="D72" s="88"/>
      <c r="E72" s="89"/>
      <c r="F72" s="90">
        <f>SUM(F71)</f>
        <v>112500</v>
      </c>
    </row>
    <row r="73" spans="1:7" ht="12" customHeight="1" x14ac:dyDescent="0.25">
      <c r="A73" s="113"/>
      <c r="B73" s="113"/>
      <c r="C73" s="113"/>
      <c r="D73" s="113"/>
      <c r="E73" s="114"/>
      <c r="F73" s="114"/>
    </row>
    <row r="74" spans="1:7" ht="12" customHeight="1" x14ac:dyDescent="0.25">
      <c r="A74" s="46" t="s">
        <v>39</v>
      </c>
      <c r="B74" s="47"/>
      <c r="C74" s="47"/>
      <c r="D74" s="47"/>
      <c r="E74" s="47"/>
      <c r="F74" s="48">
        <f>F31+F44+F67+F72+F36</f>
        <v>4360289.5199999996</v>
      </c>
    </row>
    <row r="75" spans="1:7" ht="12" customHeight="1" x14ac:dyDescent="0.25">
      <c r="A75" s="49" t="s">
        <v>40</v>
      </c>
      <c r="B75" s="41"/>
      <c r="C75" s="41"/>
      <c r="D75" s="41"/>
      <c r="E75" s="41"/>
      <c r="F75" s="50">
        <f>F74*0.05</f>
        <v>218014.476</v>
      </c>
    </row>
    <row r="76" spans="1:7" ht="12" customHeight="1" x14ac:dyDescent="0.25">
      <c r="A76" s="51" t="s">
        <v>41</v>
      </c>
      <c r="B76" s="40"/>
      <c r="C76" s="40"/>
      <c r="D76" s="40"/>
      <c r="E76" s="40"/>
      <c r="F76" s="52">
        <f>F75+F74</f>
        <v>4578303.9959999993</v>
      </c>
    </row>
    <row r="77" spans="1:7" ht="12" customHeight="1" x14ac:dyDescent="0.25">
      <c r="A77" s="49" t="s">
        <v>42</v>
      </c>
      <c r="B77" s="41"/>
      <c r="C77" s="41"/>
      <c r="D77" s="41"/>
      <c r="E77" s="41"/>
      <c r="F77" s="50">
        <f>F12</f>
        <v>8000000</v>
      </c>
    </row>
    <row r="78" spans="1:7" ht="12" customHeight="1" x14ac:dyDescent="0.25">
      <c r="A78" s="53" t="s">
        <v>43</v>
      </c>
      <c r="B78" s="131"/>
      <c r="C78" s="131"/>
      <c r="D78" s="131"/>
      <c r="E78" s="131"/>
      <c r="F78" s="54">
        <f>F77-F76</f>
        <v>3421696.0040000007</v>
      </c>
      <c r="G78" s="135"/>
    </row>
    <row r="79" spans="1:7" ht="12" customHeight="1" x14ac:dyDescent="0.25">
      <c r="A79" s="115" t="s">
        <v>108</v>
      </c>
      <c r="B79" s="116"/>
      <c r="C79" s="116"/>
      <c r="D79" s="116"/>
      <c r="E79" s="116"/>
      <c r="F79" s="117"/>
    </row>
    <row r="80" spans="1:7" ht="12.75" customHeight="1" thickBot="1" x14ac:dyDescent="0.3">
      <c r="A80" s="118"/>
      <c r="B80" s="116"/>
      <c r="C80" s="116"/>
      <c r="D80" s="116"/>
      <c r="E80" s="116"/>
      <c r="F80" s="117"/>
    </row>
    <row r="81" spans="1:6" ht="12" customHeight="1" x14ac:dyDescent="0.25">
      <c r="A81" s="64" t="s">
        <v>44</v>
      </c>
      <c r="B81" s="119"/>
      <c r="C81" s="119"/>
      <c r="D81" s="119"/>
      <c r="E81" s="120"/>
      <c r="F81" s="117"/>
    </row>
    <row r="82" spans="1:6" ht="12" customHeight="1" x14ac:dyDescent="0.25">
      <c r="A82" s="65" t="s">
        <v>45</v>
      </c>
      <c r="B82" s="121"/>
      <c r="C82" s="121"/>
      <c r="D82" s="121"/>
      <c r="E82" s="122"/>
      <c r="F82" s="117"/>
    </row>
    <row r="83" spans="1:6" ht="12" customHeight="1" x14ac:dyDescent="0.25">
      <c r="A83" s="65" t="s">
        <v>104</v>
      </c>
      <c r="B83" s="121"/>
      <c r="C83" s="121"/>
      <c r="D83" s="121"/>
      <c r="E83" s="122"/>
      <c r="F83" s="117"/>
    </row>
    <row r="84" spans="1:6" ht="12" customHeight="1" x14ac:dyDescent="0.25">
      <c r="A84" s="65" t="s">
        <v>105</v>
      </c>
      <c r="B84" s="121"/>
      <c r="C84" s="121"/>
      <c r="D84" s="121"/>
      <c r="E84" s="122"/>
      <c r="F84" s="117"/>
    </row>
    <row r="85" spans="1:6" ht="12" customHeight="1" x14ac:dyDescent="0.25">
      <c r="A85" s="65" t="s">
        <v>46</v>
      </c>
      <c r="B85" s="121"/>
      <c r="C85" s="121"/>
      <c r="D85" s="121"/>
      <c r="E85" s="122"/>
      <c r="F85" s="117"/>
    </row>
    <row r="86" spans="1:6" ht="12" customHeight="1" x14ac:dyDescent="0.25">
      <c r="A86" s="65" t="s">
        <v>47</v>
      </c>
      <c r="B86" s="121"/>
      <c r="C86" s="121"/>
      <c r="D86" s="121"/>
      <c r="E86" s="122"/>
      <c r="F86" s="117"/>
    </row>
    <row r="87" spans="1:6" ht="12.75" customHeight="1" thickBot="1" x14ac:dyDescent="0.3">
      <c r="A87" s="66" t="s">
        <v>48</v>
      </c>
      <c r="B87" s="123"/>
      <c r="C87" s="123"/>
      <c r="D87" s="123"/>
      <c r="E87" s="124"/>
      <c r="F87" s="117"/>
    </row>
    <row r="88" spans="1:6" ht="12.75" customHeight="1" x14ac:dyDescent="0.25">
      <c r="A88" s="118"/>
      <c r="B88" s="121"/>
      <c r="C88" s="121"/>
      <c r="D88" s="121"/>
      <c r="E88" s="121"/>
      <c r="F88" s="117"/>
    </row>
    <row r="89" spans="1:6" ht="15" customHeight="1" thickBot="1" x14ac:dyDescent="0.3">
      <c r="A89" s="148" t="s">
        <v>49</v>
      </c>
      <c r="B89" s="149"/>
      <c r="C89" s="62"/>
      <c r="D89" s="125"/>
      <c r="E89" s="158" t="s">
        <v>49</v>
      </c>
      <c r="F89" s="159"/>
    </row>
    <row r="90" spans="1:6" ht="12" customHeight="1" x14ac:dyDescent="0.25">
      <c r="A90" s="55" t="s">
        <v>37</v>
      </c>
      <c r="B90" s="42" t="s">
        <v>50</v>
      </c>
      <c r="C90" s="56" t="s">
        <v>51</v>
      </c>
      <c r="D90" s="125"/>
      <c r="E90" s="141" t="str">
        <f>A48</f>
        <v>PLANTINES (Speedling)</v>
      </c>
      <c r="F90" s="144">
        <f>SUM(F48)</f>
        <v>1000000</v>
      </c>
    </row>
    <row r="91" spans="1:6" ht="12" customHeight="1" x14ac:dyDescent="0.25">
      <c r="A91" s="57" t="s">
        <v>52</v>
      </c>
      <c r="B91" s="43">
        <f>F31</f>
        <v>2261500</v>
      </c>
      <c r="C91" s="58">
        <f>(B91/B97)</f>
        <v>0.49396020927746193</v>
      </c>
      <c r="D91" s="125"/>
      <c r="E91" s="141" t="str">
        <f>A49</f>
        <v>FERTILIZANTES</v>
      </c>
      <c r="F91" s="144">
        <f>SUM(F50:F53)</f>
        <v>612500</v>
      </c>
    </row>
    <row r="92" spans="1:6" ht="12" customHeight="1" x14ac:dyDescent="0.25">
      <c r="A92" s="57" t="s">
        <v>53</v>
      </c>
      <c r="B92" s="138">
        <f>F36</f>
        <v>60000</v>
      </c>
      <c r="C92" s="58">
        <f>B92/B97</f>
        <v>1.310528965582477E-2</v>
      </c>
      <c r="D92" s="125"/>
      <c r="E92" s="142" t="s">
        <v>115</v>
      </c>
      <c r="F92" s="144">
        <f>SUM(F56:F60)</f>
        <v>116108.9</v>
      </c>
    </row>
    <row r="93" spans="1:6" ht="12" customHeight="1" x14ac:dyDescent="0.25">
      <c r="A93" s="57" t="s">
        <v>54</v>
      </c>
      <c r="B93" s="43">
        <f>F44</f>
        <v>132500</v>
      </c>
      <c r="C93" s="58">
        <f>(B93/B97)</f>
        <v>2.8940847989946367E-2</v>
      </c>
      <c r="D93" s="125"/>
      <c r="E93" s="141" t="str">
        <f>A61</f>
        <v>HERBICIDA</v>
      </c>
      <c r="F93" s="144">
        <f>SUM(F62:F63)</f>
        <v>50602</v>
      </c>
    </row>
    <row r="94" spans="1:6" ht="12" customHeight="1" x14ac:dyDescent="0.25">
      <c r="A94" s="57" t="s">
        <v>30</v>
      </c>
      <c r="B94" s="43">
        <f>F67</f>
        <v>1793789.52</v>
      </c>
      <c r="C94" s="58">
        <f>(B94/B97)</f>
        <v>0.391802187353048</v>
      </c>
      <c r="D94" s="125"/>
      <c r="E94" s="141" t="str">
        <f>A64</f>
        <v>ADHERENTES</v>
      </c>
      <c r="F94" s="144">
        <f>SUM(F65)</f>
        <v>14578.619999999997</v>
      </c>
    </row>
    <row r="95" spans="1:6" ht="12" customHeight="1" x14ac:dyDescent="0.25">
      <c r="A95" s="57" t="s">
        <v>55</v>
      </c>
      <c r="B95" s="44">
        <f>F71</f>
        <v>112500</v>
      </c>
      <c r="C95" s="58">
        <f>(B95/B97)</f>
        <v>2.4572418104671444E-2</v>
      </c>
      <c r="D95" s="126"/>
      <c r="E95" s="143"/>
      <c r="F95" s="145">
        <f>SUM(F90:F94)</f>
        <v>1793789.52</v>
      </c>
    </row>
    <row r="96" spans="1:6" ht="12" customHeight="1" x14ac:dyDescent="0.25">
      <c r="A96" s="57" t="s">
        <v>56</v>
      </c>
      <c r="B96" s="44">
        <f>F75</f>
        <v>218014.476</v>
      </c>
      <c r="C96" s="58">
        <f>(B96/B97)</f>
        <v>4.7619047619047623E-2</v>
      </c>
      <c r="D96" s="126"/>
      <c r="E96" s="126"/>
      <c r="F96" s="117"/>
    </row>
    <row r="97" spans="1:6" ht="12.75" customHeight="1" thickBot="1" x14ac:dyDescent="0.3">
      <c r="A97" s="59" t="s">
        <v>57</v>
      </c>
      <c r="B97" s="60">
        <f>SUM(B91:B96)</f>
        <v>4578303.9959999993</v>
      </c>
      <c r="C97" s="61">
        <f>SUM(C91:C96)</f>
        <v>1</v>
      </c>
      <c r="D97" s="126"/>
      <c r="E97" s="126"/>
      <c r="F97" s="117"/>
    </row>
    <row r="98" spans="1:6" ht="12" customHeight="1" x14ac:dyDescent="0.25">
      <c r="A98" s="118"/>
      <c r="B98" s="116"/>
      <c r="C98" s="116"/>
      <c r="D98" s="116"/>
      <c r="E98" s="116"/>
      <c r="F98" s="117"/>
    </row>
    <row r="99" spans="1:6" ht="12.75" customHeight="1" x14ac:dyDescent="0.25">
      <c r="A99" s="127"/>
      <c r="B99" s="116"/>
      <c r="C99" s="116"/>
      <c r="D99" s="116"/>
      <c r="E99" s="116"/>
      <c r="F99" s="117"/>
    </row>
    <row r="100" spans="1:6" ht="12" customHeight="1" thickBot="1" x14ac:dyDescent="0.3">
      <c r="A100" s="67"/>
      <c r="B100" s="68" t="s">
        <v>110</v>
      </c>
      <c r="C100" s="69"/>
      <c r="D100" s="70"/>
      <c r="E100" s="128"/>
      <c r="F100" s="117"/>
    </row>
    <row r="101" spans="1:6" ht="12" customHeight="1" x14ac:dyDescent="0.25">
      <c r="A101" s="71" t="s">
        <v>106</v>
      </c>
      <c r="B101" s="72">
        <v>35000</v>
      </c>
      <c r="C101" s="161">
        <v>40000</v>
      </c>
      <c r="D101" s="73">
        <v>45000</v>
      </c>
      <c r="E101" s="129"/>
      <c r="F101" s="130"/>
    </row>
    <row r="102" spans="1:6" ht="12.75" customHeight="1" thickBot="1" x14ac:dyDescent="0.3">
      <c r="A102" s="59" t="s">
        <v>107</v>
      </c>
      <c r="B102" s="60">
        <f>(F76/B101)</f>
        <v>130.80868559999999</v>
      </c>
      <c r="C102" s="60">
        <f>(F76/C101)</f>
        <v>114.45759989999998</v>
      </c>
      <c r="D102" s="74">
        <f>(F76/D101)</f>
        <v>101.74008879999998</v>
      </c>
      <c r="E102" s="129"/>
      <c r="F102" s="130"/>
    </row>
    <row r="103" spans="1:6" ht="15.6" customHeight="1" x14ac:dyDescent="0.25">
      <c r="A103" s="63" t="s">
        <v>58</v>
      </c>
      <c r="B103" s="45"/>
      <c r="C103" s="45"/>
      <c r="D103" s="45"/>
      <c r="E103" s="121"/>
      <c r="F103" s="121"/>
    </row>
  </sheetData>
  <mergeCells count="9">
    <mergeCell ref="A89:B89"/>
    <mergeCell ref="D13:E13"/>
    <mergeCell ref="D11:E11"/>
    <mergeCell ref="D10:E10"/>
    <mergeCell ref="D9:E9"/>
    <mergeCell ref="D14:E14"/>
    <mergeCell ref="D15:E15"/>
    <mergeCell ref="A17:F17"/>
    <mergeCell ref="E89:F89"/>
  </mergeCells>
  <printOptions horizontalCentered="1"/>
  <pageMargins left="0.23622047244094491" right="0.23622047244094491" top="0.17" bottom="1.19" header="0.31496062992125984" footer="0.31496062992125984"/>
  <pageSetup paperSize="5" scale="93" orientation="portrait" r:id="rId1"/>
  <headerFooter>
    <oddFooter>&amp;C&amp;"Helvetica Neue,Regular"&amp;12&amp;K000000&amp;P</oddFooter>
  </headerFooter>
  <rowBreaks count="1" manualBreakCount="1">
    <brk id="6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78DDF-B596-43B1-8038-1EA5CFAE3F70}">
  <ds:schemaRefs>
    <ds:schemaRef ds:uri="http://schemas.microsoft.com/office/2006/documentManagement/types"/>
    <ds:schemaRef ds:uri="1030f0af-99cb-42f1-88fc-acec73331192"/>
    <ds:schemaRef ds:uri="http://purl.org/dc/elements/1.1/"/>
    <ds:schemaRef ds:uri="c5dbce2d-49dc-4afe-a5b0-d7fb7a901161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217E43-D49A-471D-AAB5-9D4C137BE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E1640-2A5F-481A-99AD-66409AAE5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 TIPO ESCAROLA</vt:lpstr>
      <vt:lpstr>'LECHUGA TIPO ESCAROLA'!Área_de_impresión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2022-06-15T16:02:46Z</cp:lastPrinted>
  <dcterms:created xsi:type="dcterms:W3CDTF">2020-11-27T12:49:26Z</dcterms:created>
  <dcterms:modified xsi:type="dcterms:W3CDTF">2022-07-21T20:44:10Z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