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12"/>
  <workbookPr/>
  <mc:AlternateContent xmlns:mc="http://schemas.openxmlformats.org/markup-compatibility/2006">
    <mc:Choice Requires="x15">
      <x15ac:absPath xmlns:x15ac="http://schemas.microsoft.com/office/spreadsheetml/2010/11/ac" url="C:\Users\cpinoo\Desktop\Claudio Escritorio\CLAUDIO\DIRECCION REGIONAL\Asistencia Financiera\Fichas Tecnicas 2022\Fichas Tecnicas Ñuble 2022\Agencia de Area Chillán\"/>
    </mc:Choice>
  </mc:AlternateContent>
  <xr:revisionPtr revIDLastSave="4" documentId="11_E5D17A456945BF78832AA24DAA6EE726DE7F78C2" xr6:coauthVersionLast="47" xr6:coauthVersionMax="47" xr10:uidLastSave="{619AF31D-2538-4D3B-834D-917E00A8F876}"/>
  <bookViews>
    <workbookView xWindow="0" yWindow="0" windowWidth="20490" windowHeight="7755" xr2:uid="{00000000-000D-0000-FFFF-FFFF00000000}"/>
  </bookViews>
  <sheets>
    <sheet name="LECHUGA" sheetId="1" r:id="rId1"/>
  </sheets>
  <definedNames>
    <definedName name="_xlnm.Print_Area" localSheetId="0">LECHUGA!$A$1:$F$91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45" i="1" l="1"/>
  <c r="F20" i="1"/>
  <c r="F21" i="1"/>
  <c r="F22" i="1"/>
  <c r="F23" i="1"/>
  <c r="F24" i="1"/>
  <c r="F25" i="1"/>
  <c r="F26" i="1"/>
  <c r="F36" i="1"/>
  <c r="F37" i="1"/>
  <c r="F38" i="1"/>
  <c r="F39" i="1"/>
  <c r="F47" i="1"/>
  <c r="F48" i="1"/>
  <c r="F50" i="1"/>
  <c r="F52" i="1"/>
  <c r="F54" i="1"/>
  <c r="F59" i="1"/>
  <c r="F60" i="1"/>
  <c r="F61" i="1"/>
  <c r="B84" i="1" s="1"/>
  <c r="F32" i="1"/>
  <c r="B81" i="1" s="1"/>
  <c r="F11" i="1"/>
  <c r="F66" i="1"/>
  <c r="F40" i="1" l="1"/>
  <c r="B82" i="1" s="1"/>
  <c r="F55" i="1"/>
  <c r="B83" i="1" s="1"/>
  <c r="F27" i="1"/>
  <c r="B80" i="1" s="1"/>
  <c r="F63" i="1" l="1"/>
  <c r="F64" i="1" s="1"/>
  <c r="B85" i="1" s="1"/>
  <c r="B86" i="1" s="1"/>
  <c r="C80" i="1" s="1"/>
  <c r="F65" i="1"/>
  <c r="C83" i="1" l="1"/>
  <c r="C84" i="1"/>
  <c r="C82" i="1"/>
  <c r="C85" i="1"/>
  <c r="D90" i="1"/>
  <c r="F67" i="1"/>
  <c r="C90" i="1"/>
  <c r="B90" i="1"/>
  <c r="C86" i="1" l="1"/>
</calcChain>
</file>

<file path=xl/sharedStrings.xml><?xml version="1.0" encoding="utf-8"?>
<sst xmlns="http://schemas.openxmlformats.org/spreadsheetml/2006/main" count="154" uniqueCount="109">
  <si>
    <t>RUBRO O CULTIVO</t>
  </si>
  <si>
    <t>Lechuga</t>
  </si>
  <si>
    <t>RENDIMIENTO (UNIDAD/Há.)</t>
  </si>
  <si>
    <t>VARIEDAD</t>
  </si>
  <si>
    <t>Escarola</t>
  </si>
  <si>
    <t>FECHA ESTIMADA  PRECIO VENTA</t>
  </si>
  <si>
    <t>Septiembre - Octubre</t>
  </si>
  <si>
    <t>NIVEL TECNOLÓGICO</t>
  </si>
  <si>
    <t>Medio</t>
  </si>
  <si>
    <t>PRECIO ESPERADO ($/UNIDAD)</t>
  </si>
  <si>
    <t>REGIÓN</t>
  </si>
  <si>
    <t>Ñuble</t>
  </si>
  <si>
    <t>INGRESO ESPERADO, con IVA ($)</t>
  </si>
  <si>
    <t>AGENCIA DE ÁREA</t>
  </si>
  <si>
    <t>Chillán</t>
  </si>
  <si>
    <t>DESTINO PRODUCCION</t>
  </si>
  <si>
    <t>Mercado local</t>
  </si>
  <si>
    <t>COMUNA/LOCALIDAD</t>
  </si>
  <si>
    <t>Todas las comunas del área</t>
  </si>
  <si>
    <t>FECHA DE COSECHA</t>
  </si>
  <si>
    <t>FECHA PRECIO INSUMOS</t>
  </si>
  <si>
    <t>CONTINGENCIA</t>
  </si>
  <si>
    <t>Heladas - Sequía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</si>
  <si>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</si>
  <si>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</si>
  <si>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</si>
  <si>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</si>
  <si>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</si>
  <si>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</si>
  <si>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</si>
  <si>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</si>
  <si>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Almacigo</t>
  </si>
  <si>
    <t>jh</t>
  </si>
  <si>
    <t xml:space="preserve">Ago </t>
  </si>
  <si>
    <t>Plantación</t>
  </si>
  <si>
    <t>Trazado Regueros</t>
  </si>
  <si>
    <t>Aplicación Agroquimicos</t>
  </si>
  <si>
    <t xml:space="preserve">Sept </t>
  </si>
  <si>
    <t>Control de Malezas</t>
  </si>
  <si>
    <t xml:space="preserve">Oct </t>
  </si>
  <si>
    <t>Riego</t>
  </si>
  <si>
    <t>Oct - Nov</t>
  </si>
  <si>
    <t>Cosecha</t>
  </si>
  <si>
    <t xml:space="preserve">Sept - Oct </t>
  </si>
  <si>
    <t>Subtotal Jornadas Hombre</t>
  </si>
  <si>
    <t>JORNADAS ANIMAL</t>
  </si>
  <si>
    <t>n/a</t>
  </si>
  <si>
    <t>Subtotal Jornadas Animal</t>
  </si>
  <si>
    <t>MAQUINARIA</t>
  </si>
  <si>
    <t>Aradura</t>
  </si>
  <si>
    <t>JM</t>
  </si>
  <si>
    <t xml:space="preserve">Jul </t>
  </si>
  <si>
    <t>Rastraje</t>
  </si>
  <si>
    <t>Vibrocultivador</t>
  </si>
  <si>
    <t>Surcadora</t>
  </si>
  <si>
    <t>Subtotal Costo Maquinaria</t>
  </si>
  <si>
    <t>INSUMOS</t>
  </si>
  <si>
    <t>Insumos</t>
  </si>
  <si>
    <t>Unidad (Kg/l/u)</t>
  </si>
  <si>
    <t>Cantidad (Kg/l/u)</t>
  </si>
  <si>
    <t>PLANTAS</t>
  </si>
  <si>
    <t>Plantas Escarola Cartagena</t>
  </si>
  <si>
    <t>plantas</t>
  </si>
  <si>
    <t>FERTILIZANTES</t>
  </si>
  <si>
    <t>Mezcla Hortaliceras</t>
  </si>
  <si>
    <t>kg</t>
  </si>
  <si>
    <t>Nitrato Potásico</t>
  </si>
  <si>
    <t>FUNGICIDAS</t>
  </si>
  <si>
    <t>Polyben</t>
  </si>
  <si>
    <t>HERBICIDAS</t>
  </si>
  <si>
    <t>Linurex</t>
  </si>
  <si>
    <t xml:space="preserve">lt </t>
  </si>
  <si>
    <t>INSECTICIDAS</t>
  </si>
  <si>
    <t>TROYA 4EC</t>
  </si>
  <si>
    <t xml:space="preserve">Nov </t>
  </si>
  <si>
    <t>Subtotal Insumos</t>
  </si>
  <si>
    <t>OTROS</t>
  </si>
  <si>
    <t>Item</t>
  </si>
  <si>
    <t>Flete</t>
  </si>
  <si>
    <t xml:space="preserve">unidad </t>
  </si>
  <si>
    <t>Dic - Feb</t>
  </si>
  <si>
    <t>ARRIENDO DE TIERRAS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</si>
  <si>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</si>
  <si>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</si>
  <si>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</si>
  <si>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</si>
  <si>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</si>
  <si>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</si>
  <si>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</si>
  <si>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</si>
  <si>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</si>
  <si>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</si>
  <si>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</si>
  <si>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</si>
  <si>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</si>
  <si>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</si>
  <si>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</si>
  <si>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$/UNIDAD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</si>
  <si>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</si>
  <si>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</si>
  <si>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</si>
  <si>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</si>
  <si>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</si>
  <si>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</si>
  <si>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</si>
  <si>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($/UNIDAD)</t>
  </si>
  <si>
    <t>Rendimiento (UNIDAD/hà)</t>
  </si>
  <si>
    <t>Costo unitario (UNIDAD)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</si>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</sst>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 * #,##0_ ;_ * \-#,##0_ ;_ * &quot;-&quot;_ ;_ @_ "/>
    <numFmt numFmtId="165" formatCode="&quot; &quot;* #,##0&quot;   &quot;;&quot;-&quot;* #,##0&quot;   &quot;;&quot; &quot;* &quot;-&quot;??&quot;   &quot;"/>
    <numFmt numFmtId="166" formatCode="[$$-340A]#,##0"/>
  </numFmts>
  <fonts count="12">
    <font>
      <sz val="11"/>
      <color indexed="8"/>
      <name val="Calibri"/>
    </font>
    <font>
      <sz val="8"/>
      <color indexed="8"/>
      <name val="Arial Narrow"/>
      <family val="2"/>
    </font>
    <font>
      <b/>
      <sz val="8"/>
      <color indexed="9"/>
      <name val="Arial Narrow"/>
      <family val="2"/>
    </font>
    <font>
      <sz val="8"/>
      <color indexed="9"/>
      <name val="Arial Narrow"/>
      <family val="2"/>
    </font>
    <font>
      <b/>
      <i/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8"/>
      <name val="Arial Narrow"/>
      <family val="2"/>
    </font>
    <font>
      <b/>
      <sz val="8"/>
      <color indexed="15"/>
      <name val="Arial Narrow"/>
      <family val="2"/>
    </font>
    <font>
      <u/>
      <sz val="8"/>
      <color indexed="8"/>
      <name val="Arial Narrow"/>
      <family val="2"/>
    </font>
    <font>
      <b/>
      <u/>
      <sz val="8"/>
      <color indexed="8"/>
      <name val="Arial Narrow"/>
      <family val="2"/>
    </font>
    <font>
      <b/>
      <sz val="8"/>
      <name val="Arial Narrow"/>
      <family val="2"/>
    </font>
    <font>
      <sz val="11"/>
      <color indexed="8"/>
      <name val="Calibri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63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thin">
        <color indexed="11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10"/>
      </right>
      <top/>
      <bottom style="thin">
        <color indexed="8"/>
      </bottom>
      <diagonal/>
    </border>
    <border>
      <left style="thin">
        <color indexed="11"/>
      </left>
      <right/>
      <top/>
      <bottom style="thin">
        <color indexed="11"/>
      </bottom>
      <diagonal/>
    </border>
    <border>
      <left/>
      <right/>
      <top/>
      <bottom style="thin">
        <color indexed="11"/>
      </bottom>
      <diagonal/>
    </border>
    <border>
      <left/>
      <right style="thin">
        <color indexed="10"/>
      </right>
      <top/>
      <bottom style="thin">
        <color indexed="11"/>
      </bottom>
      <diagonal/>
    </border>
  </borders>
  <cellStyleXfs count="2">
    <xf numFmtId="0" fontId="0" fillId="0" borderId="0" applyNumberFormat="0" applyFill="0" applyBorder="0" applyProtection="0"/>
    <xf numFmtId="164" fontId="11" fillId="0" borderId="0" applyFont="0" applyFill="0" applyBorder="0" applyAlignment="0" applyProtection="0"/>
  </cellStyleXfs>
  <cellXfs count="138">
    <xf numFmtId="0" fontId="0" fillId="0" borderId="0" xfId="0"/>
    <xf numFmtId="0" fontId="1" fillId="2" borderId="1" xfId="0" applyFont="1" applyFill="1" applyBorder="1" applyAlignment="1">
      <alignment vertical="center" wrapText="1"/>
    </xf>
    <xf numFmtId="0" fontId="1" fillId="0" borderId="0" xfId="0" applyNumberFormat="1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  <xf numFmtId="49" fontId="2" fillId="3" borderId="4" xfId="0" applyNumberFormat="1" applyFont="1" applyFill="1" applyBorder="1" applyAlignment="1">
      <alignment vertical="center" wrapText="1"/>
    </xf>
    <xf numFmtId="49" fontId="1" fillId="2" borderId="5" xfId="0" applyNumberFormat="1" applyFont="1" applyFill="1" applyBorder="1" applyAlignment="1">
      <alignment horizontal="right" vertical="center" wrapText="1"/>
    </xf>
    <xf numFmtId="0" fontId="1" fillId="2" borderId="6" xfId="0" applyFont="1" applyFill="1" applyBorder="1" applyAlignment="1">
      <alignment vertical="center" wrapText="1"/>
    </xf>
    <xf numFmtId="3" fontId="1" fillId="2" borderId="5" xfId="0" applyNumberFormat="1" applyFont="1" applyFill="1" applyBorder="1" applyAlignment="1">
      <alignment vertical="center" wrapText="1"/>
    </xf>
    <xf numFmtId="49" fontId="1" fillId="2" borderId="4" xfId="0" applyNumberFormat="1" applyFont="1" applyFill="1" applyBorder="1" applyAlignment="1">
      <alignment vertical="center" wrapText="1"/>
    </xf>
    <xf numFmtId="166" fontId="1" fillId="10" borderId="5" xfId="0" applyNumberFormat="1" applyFont="1" applyFill="1" applyBorder="1" applyAlignment="1">
      <alignment vertical="center" wrapText="1"/>
    </xf>
    <xf numFmtId="166" fontId="1" fillId="2" borderId="5" xfId="0" applyNumberFormat="1" applyFont="1" applyFill="1" applyBorder="1" applyAlignment="1">
      <alignment horizontal="right" vertical="center" wrapText="1"/>
    </xf>
    <xf numFmtId="0" fontId="1" fillId="2" borderId="7" xfId="0" applyFont="1" applyFill="1" applyBorder="1" applyAlignment="1">
      <alignment vertical="center" wrapText="1"/>
    </xf>
    <xf numFmtId="14" fontId="1" fillId="2" borderId="8" xfId="0" applyNumberFormat="1" applyFont="1" applyFill="1" applyBorder="1" applyAlignment="1">
      <alignment vertical="center" wrapText="1"/>
    </xf>
    <xf numFmtId="0" fontId="1" fillId="2" borderId="8" xfId="0" applyFont="1" applyFill="1" applyBorder="1" applyAlignment="1">
      <alignment vertical="center" wrapText="1"/>
    </xf>
    <xf numFmtId="0" fontId="1" fillId="2" borderId="8" xfId="0" applyFont="1" applyFill="1" applyBorder="1" applyAlignment="1">
      <alignment horizontal="justify" vertical="center" wrapText="1"/>
    </xf>
    <xf numFmtId="0" fontId="1" fillId="2" borderId="9" xfId="0" applyFont="1" applyFill="1" applyBorder="1" applyAlignment="1">
      <alignment vertical="center" wrapText="1"/>
    </xf>
    <xf numFmtId="0" fontId="1" fillId="2" borderId="10" xfId="0" applyFont="1" applyFill="1" applyBorder="1" applyAlignment="1">
      <alignment horizontal="left" vertical="center" wrapText="1"/>
    </xf>
    <xf numFmtId="0" fontId="1" fillId="2" borderId="10" xfId="0" applyFont="1" applyFill="1" applyBorder="1" applyAlignment="1">
      <alignment vertical="center" wrapText="1"/>
    </xf>
    <xf numFmtId="49" fontId="2" fillId="3" borderId="5" xfId="0" applyNumberFormat="1" applyFont="1" applyFill="1" applyBorder="1" applyAlignment="1">
      <alignment horizontal="center" vertical="center" wrapText="1"/>
    </xf>
    <xf numFmtId="49" fontId="1" fillId="2" borderId="5" xfId="0" applyNumberFormat="1" applyFont="1" applyFill="1" applyBorder="1" applyAlignment="1">
      <alignment horizontal="center" vertical="center" wrapText="1"/>
    </xf>
    <xf numFmtId="0" fontId="1" fillId="2" borderId="5" xfId="0" applyNumberFormat="1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166" fontId="3" fillId="3" borderId="5" xfId="0" applyNumberFormat="1" applyFont="1" applyFill="1" applyBorder="1" applyAlignment="1">
      <alignment vertical="center" wrapText="1"/>
    </xf>
    <xf numFmtId="3" fontId="1" fillId="2" borderId="10" xfId="0" applyNumberFormat="1" applyFont="1" applyFill="1" applyBorder="1" applyAlignment="1">
      <alignment vertical="center" wrapText="1"/>
    </xf>
    <xf numFmtId="49" fontId="2" fillId="3" borderId="12" xfId="0" applyNumberFormat="1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left" vertical="center" wrapText="1"/>
    </xf>
    <xf numFmtId="166" fontId="1" fillId="2" borderId="12" xfId="0" applyNumberFormat="1" applyFont="1" applyFill="1" applyBorder="1" applyAlignment="1">
      <alignment vertical="center" wrapText="1"/>
    </xf>
    <xf numFmtId="49" fontId="3" fillId="3" borderId="12" xfId="0" applyNumberFormat="1" applyFont="1" applyFill="1" applyBorder="1" applyAlignment="1">
      <alignment vertical="center" wrapText="1"/>
    </xf>
    <xf numFmtId="0" fontId="3" fillId="3" borderId="12" xfId="0" applyFont="1" applyFill="1" applyBorder="1" applyAlignment="1">
      <alignment horizontal="center" vertical="center" wrapText="1"/>
    </xf>
    <xf numFmtId="166" fontId="3" fillId="3" borderId="12" xfId="0" applyNumberFormat="1" applyFont="1" applyFill="1" applyBorder="1" applyAlignment="1">
      <alignment vertical="center" wrapText="1"/>
    </xf>
    <xf numFmtId="0" fontId="1" fillId="2" borderId="13" xfId="0" applyFont="1" applyFill="1" applyBorder="1" applyAlignment="1">
      <alignment vertical="center" wrapText="1"/>
    </xf>
    <xf numFmtId="0" fontId="1" fillId="2" borderId="14" xfId="0" applyFont="1" applyFill="1" applyBorder="1" applyAlignment="1">
      <alignment vertical="center" wrapText="1"/>
    </xf>
    <xf numFmtId="3" fontId="1" fillId="2" borderId="14" xfId="0" applyNumberFormat="1" applyFont="1" applyFill="1" applyBorder="1" applyAlignment="1">
      <alignment vertical="center" wrapText="1"/>
    </xf>
    <xf numFmtId="49" fontId="2" fillId="3" borderId="11" xfId="0" applyNumberFormat="1" applyFont="1" applyFill="1" applyBorder="1" applyAlignment="1">
      <alignment horizontal="center" vertical="center" wrapText="1"/>
    </xf>
    <xf numFmtId="49" fontId="1" fillId="2" borderId="5" xfId="0" applyNumberFormat="1" applyFont="1" applyFill="1" applyBorder="1" applyAlignment="1">
      <alignment horizontal="left" vertical="center" wrapText="1"/>
    </xf>
    <xf numFmtId="0" fontId="1" fillId="2" borderId="14" xfId="0" applyFont="1" applyFill="1" applyBorder="1" applyAlignment="1">
      <alignment horizontal="center" vertical="center" wrapText="1"/>
    </xf>
    <xf numFmtId="49" fontId="2" fillId="3" borderId="51" xfId="0" applyNumberFormat="1" applyFont="1" applyFill="1" applyBorder="1" applyAlignment="1">
      <alignment horizontal="center" vertical="center" wrapText="1"/>
    </xf>
    <xf numFmtId="49" fontId="6" fillId="10" borderId="50" xfId="0" applyNumberFormat="1" applyFont="1" applyFill="1" applyBorder="1" applyAlignment="1">
      <alignment horizontal="left" vertical="center" wrapText="1"/>
    </xf>
    <xf numFmtId="49" fontId="6" fillId="10" borderId="50" xfId="0" applyNumberFormat="1" applyFont="1" applyFill="1" applyBorder="1" applyAlignment="1">
      <alignment horizontal="center" vertical="center" wrapText="1"/>
    </xf>
    <xf numFmtId="0" fontId="6" fillId="10" borderId="50" xfId="0" applyNumberFormat="1" applyFont="1" applyFill="1" applyBorder="1" applyAlignment="1">
      <alignment horizontal="center" vertical="center" wrapText="1"/>
    </xf>
    <xf numFmtId="166" fontId="6" fillId="10" borderId="50" xfId="0" applyNumberFormat="1" applyFont="1" applyFill="1" applyBorder="1" applyAlignment="1">
      <alignment horizontal="center" vertical="center" wrapText="1"/>
    </xf>
    <xf numFmtId="49" fontId="7" fillId="5" borderId="5" xfId="0" applyNumberFormat="1" applyFont="1" applyFill="1" applyBorder="1" applyAlignment="1">
      <alignment vertical="center" wrapText="1"/>
    </xf>
    <xf numFmtId="0" fontId="1" fillId="2" borderId="5" xfId="0" applyFont="1" applyFill="1" applyBorder="1" applyAlignment="1">
      <alignment horizontal="center" vertical="center" wrapText="1"/>
    </xf>
    <xf numFmtId="49" fontId="3" fillId="3" borderId="15" xfId="0" applyNumberFormat="1" applyFont="1" applyFill="1" applyBorder="1" applyAlignment="1">
      <alignment vertical="center" wrapText="1"/>
    </xf>
    <xf numFmtId="0" fontId="3" fillId="3" borderId="15" xfId="0" applyFont="1" applyFill="1" applyBorder="1" applyAlignment="1">
      <alignment horizontal="center" vertical="center" wrapText="1"/>
    </xf>
    <xf numFmtId="166" fontId="3" fillId="3" borderId="15" xfId="0" applyNumberFormat="1" applyFont="1" applyFill="1" applyBorder="1" applyAlignment="1">
      <alignment vertical="center" wrapText="1"/>
    </xf>
    <xf numFmtId="0" fontId="1" fillId="2" borderId="19" xfId="0" applyFont="1" applyFill="1" applyBorder="1" applyAlignment="1">
      <alignment vertical="center" wrapText="1"/>
    </xf>
    <xf numFmtId="3" fontId="1" fillId="2" borderId="19" xfId="0" applyNumberFormat="1" applyFont="1" applyFill="1" applyBorder="1" applyAlignment="1">
      <alignment vertical="center" wrapText="1"/>
    </xf>
    <xf numFmtId="49" fontId="2" fillId="5" borderId="20" xfId="0" applyNumberFormat="1" applyFont="1" applyFill="1" applyBorder="1" applyAlignment="1">
      <alignment vertical="center" wrapText="1"/>
    </xf>
    <xf numFmtId="0" fontId="2" fillId="5" borderId="21" xfId="0" applyFont="1" applyFill="1" applyBorder="1" applyAlignment="1">
      <alignment vertical="center" wrapText="1"/>
    </xf>
    <xf numFmtId="166" fontId="2" fillId="5" borderId="21" xfId="0" applyNumberFormat="1" applyFont="1" applyFill="1" applyBorder="1" applyAlignment="1">
      <alignment vertical="center" wrapText="1"/>
    </xf>
    <xf numFmtId="166" fontId="2" fillId="5" borderId="22" xfId="0" applyNumberFormat="1" applyFont="1" applyFill="1" applyBorder="1" applyAlignment="1">
      <alignment vertical="center" wrapText="1"/>
    </xf>
    <xf numFmtId="49" fontId="2" fillId="3" borderId="23" xfId="0" applyNumberFormat="1" applyFont="1" applyFill="1" applyBorder="1" applyAlignment="1">
      <alignment vertical="center" wrapText="1"/>
    </xf>
    <xf numFmtId="0" fontId="2" fillId="3" borderId="12" xfId="0" applyFont="1" applyFill="1" applyBorder="1" applyAlignment="1">
      <alignment vertical="center" wrapText="1"/>
    </xf>
    <xf numFmtId="166" fontId="2" fillId="3" borderId="12" xfId="0" applyNumberFormat="1" applyFont="1" applyFill="1" applyBorder="1" applyAlignment="1">
      <alignment vertical="center" wrapText="1"/>
    </xf>
    <xf numFmtId="166" fontId="2" fillId="3" borderId="24" xfId="0" applyNumberFormat="1" applyFont="1" applyFill="1" applyBorder="1" applyAlignment="1">
      <alignment vertical="center" wrapText="1"/>
    </xf>
    <xf numFmtId="49" fontId="2" fillId="5" borderId="23" xfId="0" applyNumberFormat="1" applyFont="1" applyFill="1" applyBorder="1" applyAlignment="1">
      <alignment vertical="center" wrapText="1"/>
    </xf>
    <xf numFmtId="0" fontId="2" fillId="5" borderId="12" xfId="0" applyFont="1" applyFill="1" applyBorder="1" applyAlignment="1">
      <alignment vertical="center" wrapText="1"/>
    </xf>
    <xf numFmtId="166" fontId="2" fillId="5" borderId="12" xfId="0" applyNumberFormat="1" applyFont="1" applyFill="1" applyBorder="1" applyAlignment="1">
      <alignment vertical="center" wrapText="1"/>
    </xf>
    <xf numFmtId="166" fontId="2" fillId="5" borderId="24" xfId="0" applyNumberFormat="1" applyFont="1" applyFill="1" applyBorder="1" applyAlignment="1">
      <alignment vertical="center" wrapText="1"/>
    </xf>
    <xf numFmtId="49" fontId="2" fillId="5" borderId="25" xfId="0" applyNumberFormat="1" applyFont="1" applyFill="1" applyBorder="1" applyAlignment="1">
      <alignment vertical="center" wrapText="1"/>
    </xf>
    <xf numFmtId="0" fontId="2" fillId="5" borderId="26" xfId="0" applyFont="1" applyFill="1" applyBorder="1" applyAlignment="1">
      <alignment vertical="center" wrapText="1"/>
    </xf>
    <xf numFmtId="166" fontId="2" fillId="5" borderId="26" xfId="0" applyNumberFormat="1" applyFont="1" applyFill="1" applyBorder="1" applyAlignment="1">
      <alignment vertical="center" wrapText="1"/>
    </xf>
    <xf numFmtId="166" fontId="2" fillId="6" borderId="27" xfId="0" applyNumberFormat="1" applyFont="1" applyFill="1" applyBorder="1" applyAlignment="1">
      <alignment vertical="center" wrapText="1"/>
    </xf>
    <xf numFmtId="49" fontId="1" fillId="2" borderId="17" xfId="0" applyNumberFormat="1" applyFont="1" applyFill="1" applyBorder="1" applyAlignment="1">
      <alignment vertical="center" wrapText="1"/>
    </xf>
    <xf numFmtId="0" fontId="2" fillId="2" borderId="17" xfId="0" applyFont="1" applyFill="1" applyBorder="1" applyAlignment="1">
      <alignment vertical="center" wrapText="1"/>
    </xf>
    <xf numFmtId="165" fontId="2" fillId="2" borderId="17" xfId="0" applyNumberFormat="1" applyFont="1" applyFill="1" applyBorder="1" applyAlignment="1">
      <alignment vertical="center" wrapText="1"/>
    </xf>
    <xf numFmtId="0" fontId="1" fillId="2" borderId="17" xfId="0" applyFont="1" applyFill="1" applyBorder="1" applyAlignment="1">
      <alignment vertical="center" wrapText="1"/>
    </xf>
    <xf numFmtId="0" fontId="1" fillId="7" borderId="17" xfId="0" applyFont="1" applyFill="1" applyBorder="1" applyAlignment="1">
      <alignment vertical="center" wrapText="1"/>
    </xf>
    <xf numFmtId="49" fontId="5" fillId="8" borderId="28" xfId="0" applyNumberFormat="1" applyFont="1" applyFill="1" applyBorder="1" applyAlignment="1">
      <alignment horizontal="center" vertical="center" wrapText="1"/>
    </xf>
    <xf numFmtId="49" fontId="5" fillId="8" borderId="18" xfId="0" applyNumberFormat="1" applyFont="1" applyFill="1" applyBorder="1" applyAlignment="1">
      <alignment horizontal="center" vertical="center" wrapText="1"/>
    </xf>
    <xf numFmtId="49" fontId="1" fillId="8" borderId="29" xfId="0" applyNumberFormat="1" applyFont="1" applyFill="1" applyBorder="1" applyAlignment="1">
      <alignment horizontal="center" vertical="center" wrapText="1"/>
    </xf>
    <xf numFmtId="0" fontId="1" fillId="7" borderId="17" xfId="0" applyFont="1" applyFill="1" applyBorder="1" applyAlignment="1">
      <alignment horizontal="center" vertical="center" wrapText="1"/>
    </xf>
    <xf numFmtId="165" fontId="2" fillId="2" borderId="17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9" fontId="5" fillId="2" borderId="30" xfId="0" applyNumberFormat="1" applyFont="1" applyFill="1" applyBorder="1" applyAlignment="1">
      <alignment vertical="center" wrapText="1"/>
    </xf>
    <xf numFmtId="9" fontId="1" fillId="2" borderId="31" xfId="0" applyNumberFormat="1" applyFont="1" applyFill="1" applyBorder="1" applyAlignment="1">
      <alignment vertical="center" wrapText="1"/>
    </xf>
    <xf numFmtId="0" fontId="2" fillId="7" borderId="17" xfId="0" applyFont="1" applyFill="1" applyBorder="1" applyAlignment="1">
      <alignment vertical="center" wrapText="1"/>
    </xf>
    <xf numFmtId="49" fontId="5" fillId="8" borderId="32" xfId="0" applyNumberFormat="1" applyFont="1" applyFill="1" applyBorder="1" applyAlignment="1">
      <alignment vertical="center" wrapText="1"/>
    </xf>
    <xf numFmtId="9" fontId="5" fillId="8" borderId="34" xfId="0" applyNumberFormat="1" applyFont="1" applyFill="1" applyBorder="1" applyAlignment="1">
      <alignment vertical="center" wrapText="1"/>
    </xf>
    <xf numFmtId="0" fontId="2" fillId="7" borderId="16" xfId="0" applyFont="1" applyFill="1" applyBorder="1" applyAlignment="1">
      <alignment vertical="center" wrapText="1"/>
    </xf>
    <xf numFmtId="49" fontId="5" fillId="8" borderId="46" xfId="0" applyNumberFormat="1" applyFont="1" applyFill="1" applyBorder="1" applyAlignment="1">
      <alignment vertical="center" wrapText="1"/>
    </xf>
    <xf numFmtId="0" fontId="5" fillId="7" borderId="17" xfId="0" applyFont="1" applyFill="1" applyBorder="1" applyAlignment="1">
      <alignment vertical="center" wrapText="1"/>
    </xf>
    <xf numFmtId="165" fontId="5" fillId="2" borderId="17" xfId="0" applyNumberFormat="1" applyFont="1" applyFill="1" applyBorder="1" applyAlignment="1">
      <alignment vertical="center" wrapText="1"/>
    </xf>
    <xf numFmtId="17" fontId="1" fillId="2" borderId="5" xfId="0" applyNumberFormat="1" applyFont="1" applyFill="1" applyBorder="1" applyAlignment="1">
      <alignment horizontal="right" vertical="center" wrapText="1"/>
    </xf>
    <xf numFmtId="49" fontId="1" fillId="2" borderId="5" xfId="0" applyNumberFormat="1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49" fontId="3" fillId="3" borderId="5" xfId="0" applyNumberFormat="1" applyFont="1" applyFill="1" applyBorder="1" applyAlignment="1">
      <alignment vertical="center" wrapText="1"/>
    </xf>
    <xf numFmtId="49" fontId="6" fillId="0" borderId="5" xfId="0" applyNumberFormat="1" applyFont="1" applyFill="1" applyBorder="1" applyAlignment="1">
      <alignment vertical="center" wrapText="1"/>
    </xf>
    <xf numFmtId="49" fontId="6" fillId="0" borderId="5" xfId="0" applyNumberFormat="1" applyFont="1" applyFill="1" applyBorder="1" applyAlignment="1">
      <alignment horizontal="center" vertical="center" wrapText="1"/>
    </xf>
    <xf numFmtId="0" fontId="6" fillId="0" borderId="5" xfId="0" applyNumberFormat="1" applyFont="1" applyFill="1" applyBorder="1" applyAlignment="1">
      <alignment horizontal="center" vertical="center" wrapText="1"/>
    </xf>
    <xf numFmtId="49" fontId="6" fillId="0" borderId="5" xfId="0" applyNumberFormat="1" applyFont="1" applyFill="1" applyBorder="1" applyAlignment="1">
      <alignment horizontal="left" vertical="center" wrapText="1"/>
    </xf>
    <xf numFmtId="166" fontId="6" fillId="0" borderId="5" xfId="0" applyNumberFormat="1" applyFont="1" applyFill="1" applyBorder="1" applyAlignment="1">
      <alignment vertical="center" wrapText="1"/>
    </xf>
    <xf numFmtId="49" fontId="6" fillId="0" borderId="49" xfId="0" applyNumberFormat="1" applyFont="1" applyFill="1" applyBorder="1" applyAlignment="1">
      <alignment vertical="center" wrapText="1"/>
    </xf>
    <xf numFmtId="0" fontId="6" fillId="0" borderId="49" xfId="0" applyFont="1" applyFill="1" applyBorder="1" applyAlignment="1">
      <alignment horizontal="center" vertical="center" wrapText="1"/>
    </xf>
    <xf numFmtId="0" fontId="6" fillId="0" borderId="49" xfId="0" applyFont="1" applyFill="1" applyBorder="1" applyAlignment="1">
      <alignment horizontal="left" vertical="center" wrapText="1"/>
    </xf>
    <xf numFmtId="166" fontId="6" fillId="0" borderId="49" xfId="0" applyNumberFormat="1" applyFont="1" applyFill="1" applyBorder="1" applyAlignment="1">
      <alignment vertical="center" wrapText="1"/>
    </xf>
    <xf numFmtId="166" fontId="1" fillId="0" borderId="0" xfId="0" applyNumberFormat="1" applyFont="1" applyAlignment="1">
      <alignment vertical="center" wrapText="1"/>
    </xf>
    <xf numFmtId="164" fontId="5" fillId="2" borderId="5" xfId="1" applyFont="1" applyFill="1" applyBorder="1" applyAlignment="1">
      <alignment vertical="center" wrapText="1"/>
    </xf>
    <xf numFmtId="164" fontId="5" fillId="8" borderId="33" xfId="1" applyFont="1" applyFill="1" applyBorder="1" applyAlignment="1">
      <alignment vertical="center" wrapText="1"/>
    </xf>
    <xf numFmtId="164" fontId="5" fillId="8" borderId="47" xfId="1" applyFont="1" applyFill="1" applyBorder="1" applyAlignment="1">
      <alignment vertical="center" wrapText="1"/>
    </xf>
    <xf numFmtId="164" fontId="5" fillId="8" borderId="48" xfId="1" applyFont="1" applyFill="1" applyBorder="1" applyAlignment="1">
      <alignment vertical="center" wrapText="1"/>
    </xf>
    <xf numFmtId="49" fontId="10" fillId="0" borderId="52" xfId="0" applyNumberFormat="1" applyFont="1" applyFill="1" applyBorder="1" applyAlignment="1">
      <alignment horizontal="left" vertical="center" wrapText="1"/>
    </xf>
    <xf numFmtId="49" fontId="10" fillId="0" borderId="53" xfId="0" applyNumberFormat="1" applyFont="1" applyFill="1" applyBorder="1" applyAlignment="1">
      <alignment horizontal="left" vertical="center" wrapText="1"/>
    </xf>
    <xf numFmtId="49" fontId="10" fillId="0" borderId="54" xfId="0" applyNumberFormat="1" applyFont="1" applyFill="1" applyBorder="1" applyAlignment="1">
      <alignment horizontal="left" vertical="center" wrapText="1"/>
    </xf>
    <xf numFmtId="49" fontId="1" fillId="2" borderId="41" xfId="0" applyNumberFormat="1" applyFont="1" applyFill="1" applyBorder="1" applyAlignment="1">
      <alignment horizontal="left" vertical="center" wrapText="1"/>
    </xf>
    <xf numFmtId="49" fontId="1" fillId="2" borderId="17" xfId="0" applyNumberFormat="1" applyFont="1" applyFill="1" applyBorder="1" applyAlignment="1">
      <alignment horizontal="left" vertical="center" wrapText="1"/>
    </xf>
    <xf numFmtId="49" fontId="1" fillId="2" borderId="42" xfId="0" applyNumberFormat="1" applyFont="1" applyFill="1" applyBorder="1" applyAlignment="1">
      <alignment horizontal="left" vertical="center" wrapText="1"/>
    </xf>
    <xf numFmtId="49" fontId="2" fillId="5" borderId="60" xfId="0" applyNumberFormat="1" applyFont="1" applyFill="1" applyBorder="1" applyAlignment="1">
      <alignment horizontal="left" vertical="center" wrapText="1"/>
    </xf>
    <xf numFmtId="49" fontId="2" fillId="5" borderId="61" xfId="0" applyNumberFormat="1" applyFont="1" applyFill="1" applyBorder="1" applyAlignment="1">
      <alignment horizontal="left" vertical="center" wrapText="1"/>
    </xf>
    <xf numFmtId="49" fontId="2" fillId="5" borderId="62" xfId="0" applyNumberFormat="1" applyFont="1" applyFill="1" applyBorder="1" applyAlignment="1">
      <alignment horizontal="left" vertical="center" wrapText="1"/>
    </xf>
    <xf numFmtId="49" fontId="1" fillId="2" borderId="5" xfId="0" applyNumberFormat="1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49" fontId="4" fillId="3" borderId="5" xfId="0" applyNumberFormat="1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49" fontId="2" fillId="5" borderId="57" xfId="0" applyNumberFormat="1" applyFont="1" applyFill="1" applyBorder="1" applyAlignment="1">
      <alignment horizontal="left" vertical="center" wrapText="1"/>
    </xf>
    <xf numFmtId="49" fontId="2" fillId="5" borderId="58" xfId="0" applyNumberFormat="1" applyFont="1" applyFill="1" applyBorder="1" applyAlignment="1">
      <alignment horizontal="left" vertical="center" wrapText="1"/>
    </xf>
    <xf numFmtId="49" fontId="2" fillId="5" borderId="59" xfId="0" applyNumberFormat="1" applyFont="1" applyFill="1" applyBorder="1" applyAlignment="1">
      <alignment horizontal="left" vertical="center" wrapText="1"/>
    </xf>
    <xf numFmtId="49" fontId="2" fillId="3" borderId="5" xfId="0" applyNumberFormat="1" applyFont="1" applyFill="1" applyBorder="1" applyAlignment="1">
      <alignment vertical="center" wrapText="1"/>
    </xf>
    <xf numFmtId="0" fontId="2" fillId="4" borderId="5" xfId="0" applyFont="1" applyFill="1" applyBorder="1" applyAlignment="1">
      <alignment vertical="center" wrapText="1"/>
    </xf>
    <xf numFmtId="49" fontId="1" fillId="2" borderId="43" xfId="0" applyNumberFormat="1" applyFont="1" applyFill="1" applyBorder="1" applyAlignment="1">
      <alignment horizontal="left" vertical="center" wrapText="1"/>
    </xf>
    <xf numFmtId="49" fontId="1" fillId="2" borderId="44" xfId="0" applyNumberFormat="1" applyFont="1" applyFill="1" applyBorder="1" applyAlignment="1">
      <alignment horizontal="left" vertical="center" wrapText="1"/>
    </xf>
    <xf numFmtId="49" fontId="1" fillId="2" borderId="45" xfId="0" applyNumberFormat="1" applyFont="1" applyFill="1" applyBorder="1" applyAlignment="1">
      <alignment horizontal="left" vertical="center" wrapText="1"/>
    </xf>
    <xf numFmtId="49" fontId="5" fillId="2" borderId="38" xfId="0" applyNumberFormat="1" applyFont="1" applyFill="1" applyBorder="1" applyAlignment="1">
      <alignment horizontal="left" vertical="center" wrapText="1"/>
    </xf>
    <xf numFmtId="49" fontId="5" fillId="2" borderId="39" xfId="0" applyNumberFormat="1" applyFont="1" applyFill="1" applyBorder="1" applyAlignment="1">
      <alignment horizontal="left" vertical="center" wrapText="1"/>
    </xf>
    <xf numFmtId="49" fontId="5" fillId="2" borderId="40" xfId="0" applyNumberFormat="1" applyFont="1" applyFill="1" applyBorder="1" applyAlignment="1">
      <alignment horizontal="left" vertical="center" wrapText="1"/>
    </xf>
    <xf numFmtId="49" fontId="1" fillId="2" borderId="39" xfId="0" applyNumberFormat="1" applyFont="1" applyFill="1" applyBorder="1" applyAlignment="1">
      <alignment horizontal="left" vertical="center" wrapText="1"/>
    </xf>
    <xf numFmtId="49" fontId="7" fillId="9" borderId="55" xfId="0" applyNumberFormat="1" applyFont="1" applyFill="1" applyBorder="1" applyAlignment="1">
      <alignment horizontal="center" vertical="center" wrapText="1"/>
    </xf>
    <xf numFmtId="49" fontId="7" fillId="9" borderId="44" xfId="0" applyNumberFormat="1" applyFont="1" applyFill="1" applyBorder="1" applyAlignment="1">
      <alignment horizontal="center" vertical="center" wrapText="1"/>
    </xf>
    <xf numFmtId="49" fontId="7" fillId="9" borderId="56" xfId="0" applyNumberFormat="1" applyFont="1" applyFill="1" applyBorder="1" applyAlignment="1">
      <alignment horizontal="center" vertical="center" wrapText="1"/>
    </xf>
    <xf numFmtId="49" fontId="7" fillId="9" borderId="35" xfId="0" applyNumberFormat="1" applyFont="1" applyFill="1" applyBorder="1" applyAlignment="1">
      <alignment horizontal="center" vertical="center" wrapText="1"/>
    </xf>
    <xf numFmtId="49" fontId="7" fillId="9" borderId="36" xfId="0" applyNumberFormat="1" applyFont="1" applyFill="1" applyBorder="1" applyAlignment="1">
      <alignment horizontal="center" vertical="center" wrapText="1"/>
    </xf>
    <xf numFmtId="49" fontId="7" fillId="9" borderId="37" xfId="0" applyNumberFormat="1" applyFont="1" applyFill="1" applyBorder="1" applyAlignment="1">
      <alignment horizontal="center" vertical="center" wrapText="1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1038224</xdr:colOff>
      <xdr:row>6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219824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P91"/>
  <sheetViews>
    <sheetView showGridLines="0" tabSelected="1" topLeftCell="A6" zoomScaleNormal="100" zoomScaleSheetLayoutView="100" workbookViewId="0">
      <selection activeCell="E55" sqref="E55"/>
    </sheetView>
  </sheetViews>
  <sheetFormatPr defaultColWidth="10.85546875" defaultRowHeight="11.25" customHeight="1"/>
  <cols>
    <col min="1" max="1" width="19.5703125" style="2" customWidth="1"/>
    <col min="2" max="2" width="21.140625" style="2" customWidth="1"/>
    <col min="3" max="3" width="9.42578125" style="2" customWidth="1"/>
    <col min="4" max="4" width="16.5703125" style="2" customWidth="1"/>
    <col min="5" max="5" width="11" style="2" customWidth="1"/>
    <col min="6" max="6" width="15.7109375" style="2" customWidth="1"/>
    <col min="7" max="250" width="10.85546875" style="2" customWidth="1"/>
    <col min="251" max="16384" width="10.85546875" style="3"/>
  </cols>
  <sheetData>
    <row r="1" spans="1:6" ht="15" customHeight="1">
      <c r="A1" s="1"/>
      <c r="B1" s="1"/>
      <c r="C1" s="1"/>
      <c r="D1" s="1"/>
      <c r="E1" s="1"/>
      <c r="F1" s="1"/>
    </row>
    <row r="2" spans="1:6" ht="15" customHeight="1">
      <c r="A2" s="1"/>
      <c r="B2" s="1"/>
      <c r="C2" s="1"/>
      <c r="D2" s="1"/>
      <c r="E2" s="1"/>
      <c r="F2" s="1"/>
    </row>
    <row r="3" spans="1:6" ht="15" customHeight="1">
      <c r="A3" s="1"/>
      <c r="B3" s="1"/>
      <c r="C3" s="1"/>
      <c r="D3" s="1"/>
      <c r="E3" s="1"/>
      <c r="F3" s="1"/>
    </row>
    <row r="4" spans="1:6" ht="15" customHeight="1">
      <c r="A4" s="1"/>
      <c r="B4" s="1"/>
      <c r="C4" s="1"/>
      <c r="D4" s="1"/>
      <c r="E4" s="1"/>
      <c r="F4" s="1"/>
    </row>
    <row r="5" spans="1:6" ht="15" customHeight="1">
      <c r="A5" s="1"/>
      <c r="B5" s="1"/>
      <c r="C5" s="1"/>
      <c r="D5" s="1"/>
      <c r="E5" s="1"/>
      <c r="F5" s="1"/>
    </row>
    <row r="6" spans="1:6" ht="15" customHeight="1">
      <c r="A6" s="1"/>
      <c r="B6" s="1"/>
      <c r="C6" s="1"/>
      <c r="D6" s="1"/>
      <c r="E6" s="1"/>
      <c r="F6" s="1"/>
    </row>
    <row r="7" spans="1:6" ht="15" customHeight="1">
      <c r="A7" s="4"/>
      <c r="B7" s="5"/>
      <c r="C7" s="1"/>
      <c r="D7" s="5"/>
      <c r="E7" s="5"/>
      <c r="F7" s="5"/>
    </row>
    <row r="8" spans="1:6" ht="12" customHeight="1">
      <c r="A8" s="6" t="s">
        <v>0</v>
      </c>
      <c r="B8" s="7" t="s">
        <v>1</v>
      </c>
      <c r="C8" s="8"/>
      <c r="D8" s="123" t="s">
        <v>2</v>
      </c>
      <c r="E8" s="124"/>
      <c r="F8" s="9">
        <v>40000</v>
      </c>
    </row>
    <row r="9" spans="1:6" ht="12.75">
      <c r="A9" s="10" t="s">
        <v>3</v>
      </c>
      <c r="B9" s="7" t="s">
        <v>4</v>
      </c>
      <c r="C9" s="8"/>
      <c r="D9" s="116" t="s">
        <v>5</v>
      </c>
      <c r="E9" s="117"/>
      <c r="F9" s="7" t="s">
        <v>6</v>
      </c>
    </row>
    <row r="10" spans="1:6" ht="12.75">
      <c r="A10" s="10" t="s">
        <v>7</v>
      </c>
      <c r="B10" s="7" t="s">
        <v>8</v>
      </c>
      <c r="C10" s="8"/>
      <c r="D10" s="116" t="s">
        <v>9</v>
      </c>
      <c r="E10" s="117"/>
      <c r="F10" s="11">
        <v>300</v>
      </c>
    </row>
    <row r="11" spans="1:6" ht="11.25" customHeight="1">
      <c r="A11" s="10" t="s">
        <v>10</v>
      </c>
      <c r="B11" s="7" t="s">
        <v>11</v>
      </c>
      <c r="C11" s="8"/>
      <c r="D11" s="90" t="s">
        <v>12</v>
      </c>
      <c r="E11" s="91"/>
      <c r="F11" s="12">
        <f>(F8*F10)</f>
        <v>12000000</v>
      </c>
    </row>
    <row r="12" spans="1:6" ht="12.75">
      <c r="A12" s="10" t="s">
        <v>13</v>
      </c>
      <c r="B12" s="7" t="s">
        <v>14</v>
      </c>
      <c r="C12" s="8"/>
      <c r="D12" s="116" t="s">
        <v>15</v>
      </c>
      <c r="E12" s="117"/>
      <c r="F12" s="7" t="s">
        <v>16</v>
      </c>
    </row>
    <row r="13" spans="1:6" ht="12.75">
      <c r="A13" s="10" t="s">
        <v>17</v>
      </c>
      <c r="B13" s="7" t="s">
        <v>18</v>
      </c>
      <c r="C13" s="8"/>
      <c r="D13" s="116" t="s">
        <v>19</v>
      </c>
      <c r="E13" s="117"/>
      <c r="F13" s="7" t="s">
        <v>6</v>
      </c>
    </row>
    <row r="14" spans="1:6" ht="12.75">
      <c r="A14" s="10" t="s">
        <v>20</v>
      </c>
      <c r="B14" s="89">
        <v>44567</v>
      </c>
      <c r="C14" s="8"/>
      <c r="D14" s="116" t="s">
        <v>21</v>
      </c>
      <c r="E14" s="117"/>
      <c r="F14" s="7" t="s">
        <v>22</v>
      </c>
    </row>
    <row r="15" spans="1:6" ht="12" customHeight="1">
      <c r="A15" s="13"/>
      <c r="B15" s="14"/>
      <c r="C15" s="5"/>
      <c r="D15" s="15"/>
      <c r="E15" s="15"/>
      <c r="F15" s="16"/>
    </row>
    <row r="16" spans="1:6" ht="12" customHeight="1">
      <c r="A16" s="118" t="s">
        <v>23</v>
      </c>
      <c r="B16" s="119"/>
      <c r="C16" s="119"/>
      <c r="D16" s="119"/>
      <c r="E16" s="119"/>
      <c r="F16" s="119"/>
    </row>
    <row r="17" spans="1:6" ht="12" customHeight="1">
      <c r="A17" s="17"/>
      <c r="B17" s="18"/>
      <c r="C17" s="18"/>
      <c r="D17" s="18"/>
      <c r="E17" s="19"/>
      <c r="F17" s="19"/>
    </row>
    <row r="18" spans="1:6" ht="12" customHeight="1">
      <c r="A18" s="120" t="s">
        <v>24</v>
      </c>
      <c r="B18" s="121"/>
      <c r="C18" s="121"/>
      <c r="D18" s="121"/>
      <c r="E18" s="121"/>
      <c r="F18" s="122"/>
    </row>
    <row r="19" spans="1:6" ht="24" customHeight="1">
      <c r="A19" s="20" t="s">
        <v>25</v>
      </c>
      <c r="B19" s="20" t="s">
        <v>26</v>
      </c>
      <c r="C19" s="20" t="s">
        <v>27</v>
      </c>
      <c r="D19" s="20" t="s">
        <v>28</v>
      </c>
      <c r="E19" s="20" t="s">
        <v>29</v>
      </c>
      <c r="F19" s="20" t="s">
        <v>30</v>
      </c>
    </row>
    <row r="20" spans="1:6" ht="12.75">
      <c r="A20" s="90" t="s">
        <v>31</v>
      </c>
      <c r="B20" s="21" t="s">
        <v>32</v>
      </c>
      <c r="C20" s="22">
        <v>8</v>
      </c>
      <c r="D20" s="90" t="s">
        <v>33</v>
      </c>
      <c r="E20" s="12">
        <v>20000</v>
      </c>
      <c r="F20" s="12">
        <f>(C20*E20)</f>
        <v>160000</v>
      </c>
    </row>
    <row r="21" spans="1:6" ht="12.75" customHeight="1">
      <c r="A21" s="90" t="s">
        <v>34</v>
      </c>
      <c r="B21" s="21" t="s">
        <v>32</v>
      </c>
      <c r="C21" s="22">
        <v>10</v>
      </c>
      <c r="D21" s="90" t="s">
        <v>33</v>
      </c>
      <c r="E21" s="12">
        <v>20000</v>
      </c>
      <c r="F21" s="12">
        <f t="shared" ref="F21:F26" si="0">(C21*E21)</f>
        <v>200000</v>
      </c>
    </row>
    <row r="22" spans="1:6" ht="12.75" customHeight="1">
      <c r="A22" s="90" t="s">
        <v>35</v>
      </c>
      <c r="B22" s="21" t="s">
        <v>32</v>
      </c>
      <c r="C22" s="22">
        <v>1</v>
      </c>
      <c r="D22" s="90" t="s">
        <v>33</v>
      </c>
      <c r="E22" s="12">
        <v>20000</v>
      </c>
      <c r="F22" s="12">
        <f t="shared" si="0"/>
        <v>20000</v>
      </c>
    </row>
    <row r="23" spans="1:6" ht="12.75">
      <c r="A23" s="90" t="s">
        <v>36</v>
      </c>
      <c r="B23" s="21" t="s">
        <v>32</v>
      </c>
      <c r="C23" s="22">
        <v>6</v>
      </c>
      <c r="D23" s="90" t="s">
        <v>37</v>
      </c>
      <c r="E23" s="12">
        <v>20000</v>
      </c>
      <c r="F23" s="12">
        <f t="shared" si="0"/>
        <v>120000</v>
      </c>
    </row>
    <row r="24" spans="1:6" ht="12.75">
      <c r="A24" s="90" t="s">
        <v>38</v>
      </c>
      <c r="B24" s="21" t="s">
        <v>32</v>
      </c>
      <c r="C24" s="22">
        <v>6</v>
      </c>
      <c r="D24" s="90" t="s">
        <v>39</v>
      </c>
      <c r="E24" s="12">
        <v>20000</v>
      </c>
      <c r="F24" s="12">
        <f t="shared" si="0"/>
        <v>120000</v>
      </c>
    </row>
    <row r="25" spans="1:6" ht="12.75">
      <c r="A25" s="90" t="s">
        <v>40</v>
      </c>
      <c r="B25" s="21" t="s">
        <v>32</v>
      </c>
      <c r="C25" s="22">
        <v>12</v>
      </c>
      <c r="D25" s="90" t="s">
        <v>41</v>
      </c>
      <c r="E25" s="12">
        <v>20000</v>
      </c>
      <c r="F25" s="12">
        <f t="shared" si="0"/>
        <v>240000</v>
      </c>
    </row>
    <row r="26" spans="1:6" ht="12.75">
      <c r="A26" s="90" t="s">
        <v>42</v>
      </c>
      <c r="B26" s="21" t="s">
        <v>32</v>
      </c>
      <c r="C26" s="22">
        <v>25</v>
      </c>
      <c r="D26" s="90" t="s">
        <v>43</v>
      </c>
      <c r="E26" s="12">
        <v>20000</v>
      </c>
      <c r="F26" s="12">
        <f t="shared" si="0"/>
        <v>500000</v>
      </c>
    </row>
    <row r="27" spans="1:6" ht="12.75">
      <c r="A27" s="92" t="s">
        <v>44</v>
      </c>
      <c r="B27" s="23"/>
      <c r="C27" s="23"/>
      <c r="D27" s="23"/>
      <c r="E27" s="24"/>
      <c r="F27" s="24">
        <f>SUM(F20:F26)</f>
        <v>1360000</v>
      </c>
    </row>
    <row r="28" spans="1:6" ht="12" customHeight="1">
      <c r="A28" s="17"/>
      <c r="B28" s="19"/>
      <c r="C28" s="19"/>
      <c r="D28" s="19"/>
      <c r="E28" s="25"/>
      <c r="F28" s="25"/>
    </row>
    <row r="29" spans="1:6" ht="12" customHeight="1">
      <c r="A29" s="113" t="s">
        <v>45</v>
      </c>
      <c r="B29" s="114"/>
      <c r="C29" s="114"/>
      <c r="D29" s="114"/>
      <c r="E29" s="114"/>
      <c r="F29" s="115"/>
    </row>
    <row r="30" spans="1:6" ht="24" customHeight="1">
      <c r="A30" s="26" t="s">
        <v>25</v>
      </c>
      <c r="B30" s="26" t="s">
        <v>26</v>
      </c>
      <c r="C30" s="26" t="s">
        <v>27</v>
      </c>
      <c r="D30" s="26" t="s">
        <v>28</v>
      </c>
      <c r="E30" s="26" t="s">
        <v>29</v>
      </c>
      <c r="F30" s="26" t="s">
        <v>30</v>
      </c>
    </row>
    <row r="31" spans="1:6" ht="12" customHeight="1">
      <c r="A31" s="27" t="s">
        <v>46</v>
      </c>
      <c r="B31" s="28"/>
      <c r="C31" s="28"/>
      <c r="D31" s="29"/>
      <c r="E31" s="30"/>
      <c r="F31" s="30"/>
    </row>
    <row r="32" spans="1:6" ht="12.75">
      <c r="A32" s="31" t="s">
        <v>47</v>
      </c>
      <c r="B32" s="32"/>
      <c r="C32" s="32"/>
      <c r="D32" s="32"/>
      <c r="E32" s="33"/>
      <c r="F32" s="33">
        <f>SUM(F31:F31)</f>
        <v>0</v>
      </c>
    </row>
    <row r="33" spans="1:8" ht="12" customHeight="1">
      <c r="A33" s="34"/>
      <c r="B33" s="35"/>
      <c r="C33" s="35"/>
      <c r="D33" s="35"/>
      <c r="E33" s="36"/>
      <c r="F33" s="36"/>
    </row>
    <row r="34" spans="1:8" ht="12" customHeight="1">
      <c r="A34" s="113" t="s">
        <v>48</v>
      </c>
      <c r="B34" s="114"/>
      <c r="C34" s="114"/>
      <c r="D34" s="114"/>
      <c r="E34" s="114"/>
      <c r="F34" s="115"/>
    </row>
    <row r="35" spans="1:8" ht="24" customHeight="1">
      <c r="A35" s="37" t="s">
        <v>25</v>
      </c>
      <c r="B35" s="37" t="s">
        <v>26</v>
      </c>
      <c r="C35" s="37" t="s">
        <v>27</v>
      </c>
      <c r="D35" s="37" t="s">
        <v>28</v>
      </c>
      <c r="E35" s="37" t="s">
        <v>29</v>
      </c>
      <c r="F35" s="37" t="s">
        <v>30</v>
      </c>
    </row>
    <row r="36" spans="1:8" ht="12.75" customHeight="1">
      <c r="A36" s="90" t="s">
        <v>49</v>
      </c>
      <c r="B36" s="21" t="s">
        <v>50</v>
      </c>
      <c r="C36" s="22">
        <v>0.125</v>
      </c>
      <c r="D36" s="38" t="s">
        <v>51</v>
      </c>
      <c r="E36" s="12">
        <v>333200</v>
      </c>
      <c r="F36" s="12">
        <f>E36*C36</f>
        <v>41650</v>
      </c>
      <c r="H36" s="102"/>
    </row>
    <row r="37" spans="1:8" ht="12.75" customHeight="1">
      <c r="A37" s="90" t="s">
        <v>52</v>
      </c>
      <c r="B37" s="21" t="s">
        <v>50</v>
      </c>
      <c r="C37" s="22">
        <v>0.25</v>
      </c>
      <c r="D37" s="38" t="s">
        <v>51</v>
      </c>
      <c r="E37" s="12">
        <v>320000</v>
      </c>
      <c r="F37" s="12">
        <f t="shared" ref="F37:F39" si="1">E37*C37</f>
        <v>80000</v>
      </c>
      <c r="H37" s="102"/>
    </row>
    <row r="38" spans="1:8" ht="12.75" customHeight="1">
      <c r="A38" s="90" t="s">
        <v>53</v>
      </c>
      <c r="B38" s="21" t="s">
        <v>50</v>
      </c>
      <c r="C38" s="22">
        <v>0.125</v>
      </c>
      <c r="D38" s="38" t="s">
        <v>33</v>
      </c>
      <c r="E38" s="12">
        <v>320000</v>
      </c>
      <c r="F38" s="12">
        <f t="shared" si="1"/>
        <v>40000</v>
      </c>
      <c r="H38" s="102"/>
    </row>
    <row r="39" spans="1:8" ht="12.75" customHeight="1">
      <c r="A39" s="90" t="s">
        <v>54</v>
      </c>
      <c r="B39" s="21" t="s">
        <v>50</v>
      </c>
      <c r="C39" s="22">
        <v>0.125</v>
      </c>
      <c r="D39" s="38" t="s">
        <v>33</v>
      </c>
      <c r="E39" s="12">
        <v>240000</v>
      </c>
      <c r="F39" s="12">
        <f t="shared" si="1"/>
        <v>30000</v>
      </c>
      <c r="H39" s="102"/>
    </row>
    <row r="40" spans="1:8" ht="12.75">
      <c r="A40" s="31" t="s">
        <v>55</v>
      </c>
      <c r="B40" s="32"/>
      <c r="C40" s="32"/>
      <c r="D40" s="32"/>
      <c r="E40" s="33"/>
      <c r="F40" s="33">
        <f>SUM(F36:F39)</f>
        <v>191650</v>
      </c>
    </row>
    <row r="41" spans="1:8" ht="12" customHeight="1">
      <c r="A41" s="34"/>
      <c r="B41" s="35"/>
      <c r="C41" s="35"/>
      <c r="D41" s="35"/>
      <c r="E41" s="36"/>
      <c r="F41" s="36"/>
    </row>
    <row r="42" spans="1:8" ht="12" customHeight="1">
      <c r="A42" s="113" t="s">
        <v>56</v>
      </c>
      <c r="B42" s="114"/>
      <c r="C42" s="114"/>
      <c r="D42" s="114"/>
      <c r="E42" s="114"/>
      <c r="F42" s="115"/>
    </row>
    <row r="43" spans="1:8" ht="24" customHeight="1">
      <c r="A43" s="37" t="s">
        <v>57</v>
      </c>
      <c r="B43" s="37" t="s">
        <v>58</v>
      </c>
      <c r="C43" s="37" t="s">
        <v>59</v>
      </c>
      <c r="D43" s="37" t="s">
        <v>28</v>
      </c>
      <c r="E43" s="37" t="s">
        <v>29</v>
      </c>
      <c r="F43" s="37" t="s">
        <v>30</v>
      </c>
    </row>
    <row r="44" spans="1:8" ht="12.75" customHeight="1">
      <c r="A44" s="107" t="s">
        <v>60</v>
      </c>
      <c r="B44" s="108"/>
      <c r="C44" s="108"/>
      <c r="D44" s="108"/>
      <c r="E44" s="108"/>
      <c r="F44" s="109"/>
    </row>
    <row r="45" spans="1:8" ht="12.75">
      <c r="A45" s="93" t="s">
        <v>61</v>
      </c>
      <c r="B45" s="94" t="s">
        <v>62</v>
      </c>
      <c r="C45" s="95">
        <v>40000</v>
      </c>
      <c r="D45" s="96" t="s">
        <v>33</v>
      </c>
      <c r="E45" s="97">
        <v>50</v>
      </c>
      <c r="F45" s="97">
        <f>(C45*E45)</f>
        <v>2000000</v>
      </c>
    </row>
    <row r="46" spans="1:8" ht="12.75" customHeight="1">
      <c r="A46" s="107" t="s">
        <v>63</v>
      </c>
      <c r="B46" s="108"/>
      <c r="C46" s="108"/>
      <c r="D46" s="108"/>
      <c r="E46" s="108"/>
      <c r="F46" s="109"/>
    </row>
    <row r="47" spans="1:8" ht="12.75">
      <c r="A47" s="93" t="s">
        <v>64</v>
      </c>
      <c r="B47" s="94" t="s">
        <v>65</v>
      </c>
      <c r="C47" s="95">
        <v>400</v>
      </c>
      <c r="D47" s="96" t="s">
        <v>33</v>
      </c>
      <c r="E47" s="97">
        <v>1030</v>
      </c>
      <c r="F47" s="97">
        <f>(C47*E47)</f>
        <v>412000</v>
      </c>
    </row>
    <row r="48" spans="1:8" ht="12.75" customHeight="1">
      <c r="A48" s="93" t="s">
        <v>66</v>
      </c>
      <c r="B48" s="94" t="s">
        <v>65</v>
      </c>
      <c r="C48" s="95">
        <v>250</v>
      </c>
      <c r="D48" s="96" t="s">
        <v>37</v>
      </c>
      <c r="E48" s="97">
        <v>1950</v>
      </c>
      <c r="F48" s="97">
        <f>(C48*E48)</f>
        <v>487500</v>
      </c>
    </row>
    <row r="49" spans="1:6" ht="12.75" customHeight="1">
      <c r="A49" s="107" t="s">
        <v>67</v>
      </c>
      <c r="B49" s="108"/>
      <c r="C49" s="108"/>
      <c r="D49" s="108"/>
      <c r="E49" s="108"/>
      <c r="F49" s="109"/>
    </row>
    <row r="50" spans="1:6" ht="12.75" customHeight="1">
      <c r="A50" s="93" t="s">
        <v>68</v>
      </c>
      <c r="B50" s="94" t="s">
        <v>65</v>
      </c>
      <c r="C50" s="95">
        <v>1</v>
      </c>
      <c r="D50" s="96" t="s">
        <v>33</v>
      </c>
      <c r="E50" s="97">
        <v>19000</v>
      </c>
      <c r="F50" s="97">
        <f>C50*E50</f>
        <v>19000</v>
      </c>
    </row>
    <row r="51" spans="1:6" ht="12.75" customHeight="1">
      <c r="A51" s="107" t="s">
        <v>69</v>
      </c>
      <c r="B51" s="108"/>
      <c r="C51" s="108"/>
      <c r="D51" s="108"/>
      <c r="E51" s="108"/>
      <c r="F51" s="109"/>
    </row>
    <row r="52" spans="1:6" ht="12.75" customHeight="1">
      <c r="A52" s="93" t="s">
        <v>70</v>
      </c>
      <c r="B52" s="94" t="s">
        <v>71</v>
      </c>
      <c r="C52" s="95">
        <v>2</v>
      </c>
      <c r="D52" s="96" t="s">
        <v>39</v>
      </c>
      <c r="E52" s="97">
        <v>29000</v>
      </c>
      <c r="F52" s="97">
        <f t="shared" ref="F52" si="2">(C52*E52)</f>
        <v>58000</v>
      </c>
    </row>
    <row r="53" spans="1:6" ht="12.75" customHeight="1">
      <c r="A53" s="107" t="s">
        <v>72</v>
      </c>
      <c r="B53" s="108"/>
      <c r="C53" s="108"/>
      <c r="D53" s="108"/>
      <c r="E53" s="108"/>
      <c r="F53" s="109"/>
    </row>
    <row r="54" spans="1:6" ht="12.75" customHeight="1">
      <c r="A54" s="98" t="s">
        <v>73</v>
      </c>
      <c r="B54" s="99" t="s">
        <v>71</v>
      </c>
      <c r="C54" s="99">
        <v>1</v>
      </c>
      <c r="D54" s="100" t="s">
        <v>74</v>
      </c>
      <c r="E54" s="101">
        <v>20000</v>
      </c>
      <c r="F54" s="101">
        <f>C54*E54</f>
        <v>20000</v>
      </c>
    </row>
    <row r="55" spans="1:6" ht="13.5" customHeight="1">
      <c r="A55" s="31" t="s">
        <v>75</v>
      </c>
      <c r="B55" s="32"/>
      <c r="C55" s="32"/>
      <c r="D55" s="32"/>
      <c r="E55" s="33"/>
      <c r="F55" s="33">
        <f>F45+F47+F48+F50+F52+F54</f>
        <v>2996500</v>
      </c>
    </row>
    <row r="56" spans="1:6" ht="12" customHeight="1">
      <c r="A56" s="34"/>
      <c r="B56" s="35"/>
      <c r="C56" s="35"/>
      <c r="D56" s="39"/>
      <c r="E56" s="36"/>
      <c r="F56" s="36"/>
    </row>
    <row r="57" spans="1:6" ht="12" customHeight="1">
      <c r="A57" s="113" t="s">
        <v>76</v>
      </c>
      <c r="B57" s="114"/>
      <c r="C57" s="114"/>
      <c r="D57" s="114"/>
      <c r="E57" s="114"/>
      <c r="F57" s="115"/>
    </row>
    <row r="58" spans="1:6" ht="24" customHeight="1">
      <c r="A58" s="40" t="s">
        <v>77</v>
      </c>
      <c r="B58" s="40" t="s">
        <v>58</v>
      </c>
      <c r="C58" s="40" t="s">
        <v>59</v>
      </c>
      <c r="D58" s="40" t="s">
        <v>28</v>
      </c>
      <c r="E58" s="40" t="s">
        <v>29</v>
      </c>
      <c r="F58" s="40" t="s">
        <v>30</v>
      </c>
    </row>
    <row r="59" spans="1:6" ht="12.75">
      <c r="A59" s="41" t="s">
        <v>78</v>
      </c>
      <c r="B59" s="42" t="s">
        <v>79</v>
      </c>
      <c r="C59" s="43">
        <v>2</v>
      </c>
      <c r="D59" s="41" t="s">
        <v>80</v>
      </c>
      <c r="E59" s="44">
        <v>30000</v>
      </c>
      <c r="F59" s="44">
        <f>E59*C59</f>
        <v>60000</v>
      </c>
    </row>
    <row r="60" spans="1:6" ht="19.5" customHeight="1">
      <c r="A60" s="45" t="s">
        <v>81</v>
      </c>
      <c r="B60" s="46"/>
      <c r="C60" s="9"/>
      <c r="D60" s="46"/>
      <c r="E60" s="44"/>
      <c r="F60" s="44">
        <f t="shared" ref="F60" si="3">E60*C60</f>
        <v>0</v>
      </c>
    </row>
    <row r="61" spans="1:6" ht="13.5" customHeight="1">
      <c r="A61" s="47" t="s">
        <v>82</v>
      </c>
      <c r="B61" s="48"/>
      <c r="C61" s="48"/>
      <c r="D61" s="48"/>
      <c r="E61" s="49"/>
      <c r="F61" s="49">
        <f>SUM(F59:F60)</f>
        <v>60000</v>
      </c>
    </row>
    <row r="62" spans="1:6" ht="12" customHeight="1">
      <c r="A62" s="50"/>
      <c r="B62" s="50"/>
      <c r="C62" s="50"/>
      <c r="D62" s="50"/>
      <c r="E62" s="51"/>
      <c r="F62" s="51"/>
    </row>
    <row r="63" spans="1:6" ht="12.75">
      <c r="A63" s="52" t="s">
        <v>83</v>
      </c>
      <c r="B63" s="53"/>
      <c r="C63" s="53"/>
      <c r="D63" s="53"/>
      <c r="E63" s="54"/>
      <c r="F63" s="55">
        <f>F27+F40+F55+F61</f>
        <v>4608150</v>
      </c>
    </row>
    <row r="64" spans="1:6" ht="12" customHeight="1">
      <c r="A64" s="56" t="s">
        <v>84</v>
      </c>
      <c r="B64" s="57"/>
      <c r="C64" s="57"/>
      <c r="D64" s="57"/>
      <c r="E64" s="58"/>
      <c r="F64" s="59">
        <f>F63*0.05</f>
        <v>230407.5</v>
      </c>
    </row>
    <row r="65" spans="1:250" ht="12" customHeight="1">
      <c r="A65" s="60" t="s">
        <v>85</v>
      </c>
      <c r="B65" s="61"/>
      <c r="C65" s="61"/>
      <c r="D65" s="61"/>
      <c r="E65" s="62"/>
      <c r="F65" s="63">
        <f>F64+F63</f>
        <v>4838557.5</v>
      </c>
    </row>
    <row r="66" spans="1:250" ht="12" customHeight="1">
      <c r="A66" s="56" t="s">
        <v>86</v>
      </c>
      <c r="B66" s="57"/>
      <c r="C66" s="57"/>
      <c r="D66" s="57"/>
      <c r="E66" s="58"/>
      <c r="F66" s="59">
        <f>F11</f>
        <v>12000000</v>
      </c>
    </row>
    <row r="67" spans="1:250" ht="12.75">
      <c r="A67" s="64" t="s">
        <v>87</v>
      </c>
      <c r="B67" s="65"/>
      <c r="C67" s="65"/>
      <c r="D67" s="65"/>
      <c r="E67" s="66"/>
      <c r="F67" s="67">
        <f>F66-F65</f>
        <v>7161442.5</v>
      </c>
    </row>
    <row r="68" spans="1:250" ht="12" customHeight="1">
      <c r="A68" s="68" t="s">
        <v>88</v>
      </c>
      <c r="B68" s="69"/>
      <c r="C68" s="69"/>
      <c r="D68" s="69"/>
      <c r="E68" s="69"/>
      <c r="F68" s="70"/>
    </row>
    <row r="69" spans="1:250" ht="12.75" customHeight="1" thickBot="1">
      <c r="A69" s="71"/>
      <c r="B69" s="69"/>
      <c r="C69" s="69"/>
      <c r="D69" s="69"/>
      <c r="E69" s="69"/>
      <c r="F69" s="70"/>
    </row>
    <row r="70" spans="1:250" ht="15" customHeight="1">
      <c r="A70" s="128" t="s">
        <v>89</v>
      </c>
      <c r="B70" s="129"/>
      <c r="C70" s="129"/>
      <c r="D70" s="129"/>
      <c r="E70" s="130"/>
      <c r="F70" s="70"/>
    </row>
    <row r="71" spans="1:250" ht="12.75">
      <c r="A71" s="110" t="s">
        <v>90</v>
      </c>
      <c r="B71" s="111"/>
      <c r="C71" s="111"/>
      <c r="D71" s="111"/>
      <c r="E71" s="112"/>
      <c r="F71" s="70"/>
    </row>
    <row r="72" spans="1:250" ht="12.75">
      <c r="A72" s="110" t="s">
        <v>91</v>
      </c>
      <c r="B72" s="111"/>
      <c r="C72" s="111"/>
      <c r="D72" s="111"/>
      <c r="E72" s="112"/>
      <c r="F72" s="70"/>
    </row>
    <row r="73" spans="1:250" ht="12.75">
      <c r="A73" s="110" t="s">
        <v>92</v>
      </c>
      <c r="B73" s="111"/>
      <c r="C73" s="111"/>
      <c r="D73" s="111"/>
      <c r="E73" s="112"/>
      <c r="F73" s="70"/>
    </row>
    <row r="74" spans="1:250" ht="12.75">
      <c r="A74" s="110" t="s">
        <v>93</v>
      </c>
      <c r="B74" s="111"/>
      <c r="C74" s="111"/>
      <c r="D74" s="111"/>
      <c r="E74" s="112"/>
      <c r="F74" s="70"/>
    </row>
    <row r="75" spans="1:250" ht="12.75">
      <c r="A75" s="110" t="s">
        <v>94</v>
      </c>
      <c r="B75" s="111"/>
      <c r="C75" s="111"/>
      <c r="D75" s="111"/>
      <c r="E75" s="112"/>
      <c r="F75" s="70"/>
    </row>
    <row r="76" spans="1:250" ht="13.5" thickBot="1">
      <c r="A76" s="125" t="s">
        <v>95</v>
      </c>
      <c r="B76" s="126"/>
      <c r="C76" s="126"/>
      <c r="D76" s="126"/>
      <c r="E76" s="127"/>
      <c r="F76" s="70"/>
    </row>
    <row r="77" spans="1:250" ht="12.75" customHeight="1">
      <c r="A77" s="71"/>
      <c r="B77" s="71"/>
      <c r="C77" s="71"/>
      <c r="D77" s="71"/>
      <c r="E77" s="71"/>
      <c r="F77" s="70"/>
    </row>
    <row r="78" spans="1:250" ht="15" customHeight="1" thickBot="1">
      <c r="A78" s="135" t="s">
        <v>96</v>
      </c>
      <c r="B78" s="136"/>
      <c r="C78" s="137"/>
      <c r="D78" s="72"/>
      <c r="E78" s="72"/>
      <c r="F78" s="70"/>
    </row>
    <row r="79" spans="1:250" s="79" customFormat="1" ht="12" customHeight="1">
      <c r="A79" s="73" t="s">
        <v>77</v>
      </c>
      <c r="B79" s="74" t="s">
        <v>97</v>
      </c>
      <c r="C79" s="75" t="s">
        <v>98</v>
      </c>
      <c r="D79" s="76"/>
      <c r="E79" s="76"/>
      <c r="F79" s="77"/>
      <c r="G79" s="78"/>
      <c r="H79" s="78"/>
      <c r="I79" s="78"/>
      <c r="J79" s="78"/>
      <c r="K79" s="78"/>
      <c r="L79" s="78"/>
      <c r="M79" s="78"/>
      <c r="N79" s="78"/>
      <c r="O79" s="78"/>
      <c r="P79" s="78"/>
      <c r="Q79" s="78"/>
      <c r="R79" s="78"/>
      <c r="S79" s="78"/>
      <c r="T79" s="78"/>
      <c r="U79" s="78"/>
      <c r="V79" s="78"/>
      <c r="W79" s="78"/>
      <c r="X79" s="78"/>
      <c r="Y79" s="78"/>
      <c r="Z79" s="78"/>
      <c r="AA79" s="78"/>
      <c r="AB79" s="78"/>
      <c r="AC79" s="78"/>
      <c r="AD79" s="78"/>
      <c r="AE79" s="78"/>
      <c r="AF79" s="78"/>
      <c r="AG79" s="78"/>
      <c r="AH79" s="78"/>
      <c r="AI79" s="78"/>
      <c r="AJ79" s="78"/>
      <c r="AK79" s="78"/>
      <c r="AL79" s="78"/>
      <c r="AM79" s="78"/>
      <c r="AN79" s="78"/>
      <c r="AO79" s="78"/>
      <c r="AP79" s="78"/>
      <c r="AQ79" s="78"/>
      <c r="AR79" s="78"/>
      <c r="AS79" s="78"/>
      <c r="AT79" s="78"/>
      <c r="AU79" s="78"/>
      <c r="AV79" s="78"/>
      <c r="AW79" s="78"/>
      <c r="AX79" s="78"/>
      <c r="AY79" s="78"/>
      <c r="AZ79" s="78"/>
      <c r="BA79" s="78"/>
      <c r="BB79" s="78"/>
      <c r="BC79" s="78"/>
      <c r="BD79" s="78"/>
      <c r="BE79" s="78"/>
      <c r="BF79" s="78"/>
      <c r="BG79" s="78"/>
      <c r="BH79" s="78"/>
      <c r="BI79" s="78"/>
      <c r="BJ79" s="78"/>
      <c r="BK79" s="78"/>
      <c r="BL79" s="78"/>
      <c r="BM79" s="78"/>
      <c r="BN79" s="78"/>
      <c r="BO79" s="78"/>
      <c r="BP79" s="78"/>
      <c r="BQ79" s="78"/>
      <c r="BR79" s="78"/>
      <c r="BS79" s="78"/>
      <c r="BT79" s="78"/>
      <c r="BU79" s="78"/>
      <c r="BV79" s="78"/>
      <c r="BW79" s="78"/>
      <c r="BX79" s="78"/>
      <c r="BY79" s="78"/>
      <c r="BZ79" s="78"/>
      <c r="CA79" s="78"/>
      <c r="CB79" s="78"/>
      <c r="CC79" s="78"/>
      <c r="CD79" s="78"/>
      <c r="CE79" s="78"/>
      <c r="CF79" s="78"/>
      <c r="CG79" s="78"/>
      <c r="CH79" s="78"/>
      <c r="CI79" s="78"/>
      <c r="CJ79" s="78"/>
      <c r="CK79" s="78"/>
      <c r="CL79" s="78"/>
      <c r="CM79" s="78"/>
      <c r="CN79" s="78"/>
      <c r="CO79" s="78"/>
      <c r="CP79" s="78"/>
      <c r="CQ79" s="78"/>
      <c r="CR79" s="78"/>
      <c r="CS79" s="78"/>
      <c r="CT79" s="78"/>
      <c r="CU79" s="78"/>
      <c r="CV79" s="78"/>
      <c r="CW79" s="78"/>
      <c r="CX79" s="78"/>
      <c r="CY79" s="78"/>
      <c r="CZ79" s="78"/>
      <c r="DA79" s="78"/>
      <c r="DB79" s="78"/>
      <c r="DC79" s="78"/>
      <c r="DD79" s="78"/>
      <c r="DE79" s="78"/>
      <c r="DF79" s="78"/>
      <c r="DG79" s="78"/>
      <c r="DH79" s="78"/>
      <c r="DI79" s="78"/>
      <c r="DJ79" s="78"/>
      <c r="DK79" s="78"/>
      <c r="DL79" s="78"/>
      <c r="DM79" s="78"/>
      <c r="DN79" s="78"/>
      <c r="DO79" s="78"/>
      <c r="DP79" s="78"/>
      <c r="DQ79" s="78"/>
      <c r="DR79" s="78"/>
      <c r="DS79" s="78"/>
      <c r="DT79" s="78"/>
      <c r="DU79" s="78"/>
      <c r="DV79" s="78"/>
      <c r="DW79" s="78"/>
      <c r="DX79" s="78"/>
      <c r="DY79" s="78"/>
      <c r="DZ79" s="78"/>
      <c r="EA79" s="78"/>
      <c r="EB79" s="78"/>
      <c r="EC79" s="78"/>
      <c r="ED79" s="78"/>
      <c r="EE79" s="78"/>
      <c r="EF79" s="78"/>
      <c r="EG79" s="78"/>
      <c r="EH79" s="78"/>
      <c r="EI79" s="78"/>
      <c r="EJ79" s="78"/>
      <c r="EK79" s="78"/>
      <c r="EL79" s="78"/>
      <c r="EM79" s="78"/>
      <c r="EN79" s="78"/>
      <c r="EO79" s="78"/>
      <c r="EP79" s="78"/>
      <c r="EQ79" s="78"/>
      <c r="ER79" s="78"/>
      <c r="ES79" s="78"/>
      <c r="ET79" s="78"/>
      <c r="EU79" s="78"/>
      <c r="EV79" s="78"/>
      <c r="EW79" s="78"/>
      <c r="EX79" s="78"/>
      <c r="EY79" s="78"/>
      <c r="EZ79" s="78"/>
      <c r="FA79" s="78"/>
      <c r="FB79" s="78"/>
      <c r="FC79" s="78"/>
      <c r="FD79" s="78"/>
      <c r="FE79" s="78"/>
      <c r="FF79" s="78"/>
      <c r="FG79" s="78"/>
      <c r="FH79" s="78"/>
      <c r="FI79" s="78"/>
      <c r="FJ79" s="78"/>
      <c r="FK79" s="78"/>
      <c r="FL79" s="78"/>
      <c r="FM79" s="78"/>
      <c r="FN79" s="78"/>
      <c r="FO79" s="78"/>
      <c r="FP79" s="78"/>
      <c r="FQ79" s="78"/>
      <c r="FR79" s="78"/>
      <c r="FS79" s="78"/>
      <c r="FT79" s="78"/>
      <c r="FU79" s="78"/>
      <c r="FV79" s="78"/>
      <c r="FW79" s="78"/>
      <c r="FX79" s="78"/>
      <c r="FY79" s="78"/>
      <c r="FZ79" s="78"/>
      <c r="GA79" s="78"/>
      <c r="GB79" s="78"/>
      <c r="GC79" s="78"/>
      <c r="GD79" s="78"/>
      <c r="GE79" s="78"/>
      <c r="GF79" s="78"/>
      <c r="GG79" s="78"/>
      <c r="GH79" s="78"/>
      <c r="GI79" s="78"/>
      <c r="GJ79" s="78"/>
      <c r="GK79" s="78"/>
      <c r="GL79" s="78"/>
      <c r="GM79" s="78"/>
      <c r="GN79" s="78"/>
      <c r="GO79" s="78"/>
      <c r="GP79" s="78"/>
      <c r="GQ79" s="78"/>
      <c r="GR79" s="78"/>
      <c r="GS79" s="78"/>
      <c r="GT79" s="78"/>
      <c r="GU79" s="78"/>
      <c r="GV79" s="78"/>
      <c r="GW79" s="78"/>
      <c r="GX79" s="78"/>
      <c r="GY79" s="78"/>
      <c r="GZ79" s="78"/>
      <c r="HA79" s="78"/>
      <c r="HB79" s="78"/>
      <c r="HC79" s="78"/>
      <c r="HD79" s="78"/>
      <c r="HE79" s="78"/>
      <c r="HF79" s="78"/>
      <c r="HG79" s="78"/>
      <c r="HH79" s="78"/>
      <c r="HI79" s="78"/>
      <c r="HJ79" s="78"/>
      <c r="HK79" s="78"/>
      <c r="HL79" s="78"/>
      <c r="HM79" s="78"/>
      <c r="HN79" s="78"/>
      <c r="HO79" s="78"/>
      <c r="HP79" s="78"/>
      <c r="HQ79" s="78"/>
      <c r="HR79" s="78"/>
      <c r="HS79" s="78"/>
      <c r="HT79" s="78"/>
      <c r="HU79" s="78"/>
      <c r="HV79" s="78"/>
      <c r="HW79" s="78"/>
      <c r="HX79" s="78"/>
      <c r="HY79" s="78"/>
      <c r="HZ79" s="78"/>
      <c r="IA79" s="78"/>
      <c r="IB79" s="78"/>
      <c r="IC79" s="78"/>
      <c r="ID79" s="78"/>
      <c r="IE79" s="78"/>
      <c r="IF79" s="78"/>
      <c r="IG79" s="78"/>
      <c r="IH79" s="78"/>
      <c r="II79" s="78"/>
      <c r="IJ79" s="78"/>
      <c r="IK79" s="78"/>
      <c r="IL79" s="78"/>
      <c r="IM79" s="78"/>
      <c r="IN79" s="78"/>
      <c r="IO79" s="78"/>
      <c r="IP79" s="78"/>
    </row>
    <row r="80" spans="1:250" ht="12" customHeight="1">
      <c r="A80" s="80" t="s">
        <v>99</v>
      </c>
      <c r="B80" s="103">
        <f>F27</f>
        <v>1360000</v>
      </c>
      <c r="C80" s="81">
        <f>(B80/B86)</f>
        <v>0.28107550649134583</v>
      </c>
      <c r="D80" s="72"/>
      <c r="E80" s="72"/>
      <c r="F80" s="70"/>
    </row>
    <row r="81" spans="1:6" ht="12" customHeight="1">
      <c r="A81" s="80" t="s">
        <v>100</v>
      </c>
      <c r="B81" s="103">
        <f>F32</f>
        <v>0</v>
      </c>
      <c r="C81" s="81">
        <v>0</v>
      </c>
      <c r="D81" s="72"/>
      <c r="E81" s="72"/>
      <c r="F81" s="70"/>
    </row>
    <row r="82" spans="1:6" ht="12" customHeight="1">
      <c r="A82" s="80" t="s">
        <v>101</v>
      </c>
      <c r="B82" s="103">
        <f>F40</f>
        <v>191650</v>
      </c>
      <c r="C82" s="81">
        <f>(B82/B86)</f>
        <v>3.9608912366960611E-2</v>
      </c>
      <c r="D82" s="72"/>
      <c r="E82" s="72"/>
      <c r="F82" s="70"/>
    </row>
    <row r="83" spans="1:6" ht="12" customHeight="1">
      <c r="A83" s="80" t="s">
        <v>57</v>
      </c>
      <c r="B83" s="103">
        <f>F55</f>
        <v>2996500</v>
      </c>
      <c r="C83" s="81">
        <f>(B83/B86)</f>
        <v>0.61929614353038065</v>
      </c>
      <c r="D83" s="72"/>
      <c r="E83" s="72"/>
      <c r="F83" s="70"/>
    </row>
    <row r="84" spans="1:6" ht="12" customHeight="1">
      <c r="A84" s="80" t="s">
        <v>102</v>
      </c>
      <c r="B84" s="103">
        <f>F61</f>
        <v>60000</v>
      </c>
      <c r="C84" s="81">
        <f>(B84/B86)</f>
        <v>1.2400389992265257E-2</v>
      </c>
      <c r="D84" s="82"/>
      <c r="E84" s="82"/>
      <c r="F84" s="70"/>
    </row>
    <row r="85" spans="1:6" ht="12" customHeight="1">
      <c r="A85" s="80" t="s">
        <v>103</v>
      </c>
      <c r="B85" s="103">
        <f>F64</f>
        <v>230407.5</v>
      </c>
      <c r="C85" s="81">
        <f>(B85/B86)</f>
        <v>4.7619047619047616E-2</v>
      </c>
      <c r="D85" s="82"/>
      <c r="E85" s="82"/>
      <c r="F85" s="70"/>
    </row>
    <row r="86" spans="1:6" ht="12.75" customHeight="1" thickBot="1">
      <c r="A86" s="83" t="s">
        <v>104</v>
      </c>
      <c r="B86" s="104">
        <f>SUM(B80:B85)</f>
        <v>4838557.5</v>
      </c>
      <c r="C86" s="84">
        <f>SUM(C80:C85)</f>
        <v>1</v>
      </c>
      <c r="D86" s="82"/>
      <c r="E86" s="82"/>
      <c r="F86" s="70"/>
    </row>
    <row r="87" spans="1:6" ht="12" customHeight="1">
      <c r="A87" s="71"/>
      <c r="B87" s="69"/>
      <c r="C87" s="69"/>
      <c r="D87" s="69"/>
      <c r="E87" s="69"/>
      <c r="F87" s="70"/>
    </row>
    <row r="88" spans="1:6" ht="15.75" customHeight="1" thickBot="1">
      <c r="A88" s="132" t="s">
        <v>105</v>
      </c>
      <c r="B88" s="133"/>
      <c r="C88" s="133"/>
      <c r="D88" s="134"/>
      <c r="E88" s="85"/>
      <c r="F88" s="70"/>
    </row>
    <row r="89" spans="1:6" ht="14.25" customHeight="1">
      <c r="A89" s="86" t="s">
        <v>106</v>
      </c>
      <c r="B89" s="105">
        <v>40000</v>
      </c>
      <c r="C89" s="105">
        <v>45000</v>
      </c>
      <c r="D89" s="106">
        <v>50000</v>
      </c>
      <c r="E89" s="87"/>
      <c r="F89" s="88"/>
    </row>
    <row r="90" spans="1:6" ht="13.5" thickBot="1">
      <c r="A90" s="83" t="s">
        <v>107</v>
      </c>
      <c r="B90" s="104">
        <f>F65/B89</f>
        <v>120.9639375</v>
      </c>
      <c r="C90" s="104">
        <f>F65/C89</f>
        <v>107.5235</v>
      </c>
      <c r="D90" s="104">
        <f>F65/D89</f>
        <v>96.771150000000006</v>
      </c>
      <c r="E90" s="87"/>
      <c r="F90" s="88"/>
    </row>
    <row r="91" spans="1:6" ht="12.75">
      <c r="A91" s="131" t="s">
        <v>108</v>
      </c>
      <c r="B91" s="131"/>
      <c r="C91" s="131"/>
      <c r="D91" s="131"/>
      <c r="E91" s="71"/>
      <c r="F91" s="71"/>
    </row>
  </sheetData>
  <mergeCells count="27">
    <mergeCell ref="A74:E74"/>
    <mergeCell ref="A75:E75"/>
    <mergeCell ref="A76:E76"/>
    <mergeCell ref="A70:E70"/>
    <mergeCell ref="A91:D91"/>
    <mergeCell ref="A88:D88"/>
    <mergeCell ref="A78:C78"/>
    <mergeCell ref="D12:E12"/>
    <mergeCell ref="D10:E10"/>
    <mergeCell ref="D9:E9"/>
    <mergeCell ref="D8:E8"/>
    <mergeCell ref="D13:E13"/>
    <mergeCell ref="D14:E14"/>
    <mergeCell ref="A16:F16"/>
    <mergeCell ref="A44:F44"/>
    <mergeCell ref="A46:F46"/>
    <mergeCell ref="A49:F49"/>
    <mergeCell ref="A18:F18"/>
    <mergeCell ref="A29:F29"/>
    <mergeCell ref="A34:F34"/>
    <mergeCell ref="A42:F42"/>
    <mergeCell ref="A51:F51"/>
    <mergeCell ref="A53:F53"/>
    <mergeCell ref="A71:E71"/>
    <mergeCell ref="A72:E72"/>
    <mergeCell ref="A73:E73"/>
    <mergeCell ref="A57:F57"/>
  </mergeCells>
  <printOptions horizontalCentered="1"/>
  <pageMargins left="0.74803149606299213" right="0.74803149606299213" top="0.98425196850393704" bottom="0.98425196850393704" header="0" footer="0"/>
  <pageSetup scale="86" orientation="portrait" r:id="rId1"/>
  <headerFooter>
    <oddFooter>&amp;C&amp;"Helvetica Neue,Regular"&amp;12&amp;K000000&amp;P</oddFooter>
  </headerFooter>
  <rowBreaks count="1" manualBreakCount="1">
    <brk id="48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Torres Guajardo Rodolfo</cp:lastModifiedBy>
  <cp:revision/>
  <dcterms:created xsi:type="dcterms:W3CDTF">2020-11-27T12:49:26Z</dcterms:created>
  <dcterms:modified xsi:type="dcterms:W3CDTF">2022-06-24T20:23:37Z</dcterms:modified>
  <cp:category/>
  <cp:contentStatus/>
</cp:coreProperties>
</file>