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LECHUG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22" i="2" l="1"/>
  <c r="G24" i="2"/>
  <c r="G26" i="2"/>
  <c r="G21" i="2"/>
  <c r="G38" i="2"/>
  <c r="G39" i="2"/>
  <c r="G37" i="2"/>
  <c r="G57" i="2" l="1"/>
  <c r="G56" i="2"/>
  <c r="G55" i="2"/>
  <c r="G53" i="2"/>
  <c r="G52" i="2"/>
  <c r="G51" i="2"/>
  <c r="G50" i="2"/>
  <c r="G49" i="2"/>
  <c r="G47" i="2"/>
  <c r="G46" i="2"/>
  <c r="G45" i="2"/>
  <c r="C86" i="2" l="1"/>
  <c r="C83" i="2"/>
  <c r="G68" i="2"/>
  <c r="G40" i="2" l="1"/>
  <c r="C84" i="2" s="1"/>
  <c r="G58" i="2"/>
  <c r="C85" i="2" s="1"/>
  <c r="G27" i="2"/>
  <c r="G65" i="2" l="1"/>
  <c r="G66" i="2" s="1"/>
  <c r="C87" i="2" s="1"/>
  <c r="C82" i="2"/>
  <c r="C88" i="2" l="1"/>
  <c r="D82" i="2" s="1"/>
  <c r="G67" i="2"/>
  <c r="D93" i="2" s="1"/>
  <c r="C93" i="2" l="1"/>
  <c r="E93" i="2"/>
  <c r="D84" i="2"/>
  <c r="D87" i="2"/>
  <c r="D85" i="2"/>
  <c r="D86" i="2"/>
  <c r="G69" i="2"/>
  <c r="D88" i="2" l="1"/>
</calcChain>
</file>

<file path=xl/sharedStrings.xml><?xml version="1.0" encoding="utf-8"?>
<sst xmlns="http://schemas.openxmlformats.org/spreadsheetml/2006/main" count="157" uniqueCount="110">
  <si>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</si>
  <si>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</si>
  <si>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</si>
  <si>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</si>
  <si>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</si>
  <si>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</si>
  <si>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</si>
  <si>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</si>
  <si>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</si>
  <si>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</si>
  <si>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</si>
  <si>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</si>
  <si>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</si>
  <si>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</si>
  <si>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</si>
  <si>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</si>
  <si>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</si>
  <si>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</si>
  <si>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</si>
  <si>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</si>
  <si>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</si>
  <si>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</si>
  <si>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</si>
  <si>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</si>
  <si>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</si>
  <si>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</si>
  <si>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</si>
  <si>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</si>
  <si>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</si>
  <si>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</si>
  <si>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</si>
  <si>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</si>
  <si>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</si>
  <si>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</si>
  <si>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</si>
  <si>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</si>
  <si>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</si>
  <si>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</si>
  <si>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</si>
  <si>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</si>
  <si>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</si>
  <si>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</si>
  <si>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</si>
  <si>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</si>
  <si>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</si>
  <si>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</si>
  <si>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</si>
  <si>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</si>
  <si>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</si>
  <si>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</si>
  <si>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</si>
  <si>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</si>
  <si>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</si>
  <si>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</si>
  <si>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Rastraje</t>
  </si>
  <si>
    <t>PLANTINES</t>
  </si>
  <si>
    <t>ARAUCANIA</t>
  </si>
  <si>
    <t>LAUTARO</t>
  </si>
  <si>
    <t>Noviembre</t>
  </si>
  <si>
    <t>LECHUGA</t>
  </si>
  <si>
    <t>MERCADO REGIONAL</t>
  </si>
  <si>
    <t>HELADA</t>
  </si>
  <si>
    <t>Aplicación de Fertilizantes</t>
  </si>
  <si>
    <t>Agosto</t>
  </si>
  <si>
    <t>COSECHA</t>
  </si>
  <si>
    <t>MANTENCION</t>
  </si>
  <si>
    <t>CONTROL MALEZAS Y LABOREO</t>
  </si>
  <si>
    <t>Julio</t>
  </si>
  <si>
    <t>Rotovator</t>
  </si>
  <si>
    <t>Julio-Enero</t>
  </si>
  <si>
    <t>Surcar</t>
  </si>
  <si>
    <t>Agosto- Enero</t>
  </si>
  <si>
    <t>Bandeja</t>
  </si>
  <si>
    <t>Turba</t>
  </si>
  <si>
    <t>Semilla</t>
  </si>
  <si>
    <t>FERTILIZACION</t>
  </si>
  <si>
    <t>Cal</t>
  </si>
  <si>
    <t>Junio</t>
  </si>
  <si>
    <t xml:space="preserve">Agosto   </t>
  </si>
  <si>
    <t>Mezcla 11-30-11</t>
  </si>
  <si>
    <t>Foliar Aminoterra</t>
  </si>
  <si>
    <t>Ultrasol inicial</t>
  </si>
  <si>
    <t>Guano</t>
  </si>
  <si>
    <t>CONTROL DE PLAGAS Y ENFERMEDADES</t>
  </si>
  <si>
    <t>Herbicida-Glifosato</t>
  </si>
  <si>
    <t>Insecticida, Karate zeon o Zero 5ec</t>
  </si>
  <si>
    <t>Metalaxil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</si>
  <si>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</si>
  <si>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</si>
  <si>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</si>
  <si>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</si>
  <si>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Lt.</t>
  </si>
  <si>
    <t>Kg</t>
  </si>
  <si>
    <t>Septiembre-Noviembre</t>
  </si>
  <si>
    <t>Riego</t>
  </si>
  <si>
    <t>$/há</t>
  </si>
  <si>
    <t>JM</t>
  </si>
  <si>
    <t>u</t>
  </si>
  <si>
    <t>COSTO TOTAL/há.</t>
  </si>
  <si>
    <t>ESCAROLA</t>
  </si>
  <si>
    <t>JUNIO</t>
  </si>
  <si>
    <t>tarro</t>
  </si>
  <si>
    <t>Agosto-Noviembre</t>
  </si>
  <si>
    <t>RENDIMIENTO (unidades/há)</t>
  </si>
  <si>
    <t>ESCENARIOS COSTO UNITARIO  ($/unidad)</t>
  </si>
  <si>
    <t>Rendimiento  (unidad/há)</t>
  </si>
  <si>
    <t>Costo unitario ($/unidad) (*)</t>
  </si>
  <si>
    <t xml:space="preserve">Mano de Obra </t>
  </si>
  <si>
    <t>Manejo del  cultivo</t>
  </si>
  <si>
    <t>PRECIO ESPERADO ($/unidad)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</si>
</sst>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_-* #,##0.0_-;\-* #,##0.0_-;_-* &quot;-&quot;??_-;_-@_-"/>
    <numFmt numFmtId="170" formatCode="#,##0.000_ ;\-#,##0.000\ 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49" fontId="1" fillId="2" borderId="42" xfId="0" applyNumberFormat="1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8" fillId="0" borderId="42" xfId="0" applyNumberFormat="1" applyFont="1" applyBorder="1" applyAlignment="1">
      <alignment horizontal="left"/>
    </xf>
    <xf numFmtId="3" fontId="7" fillId="0" borderId="42" xfId="0" applyNumberFormat="1" applyFont="1" applyBorder="1" applyAlignment="1">
      <alignment horizontal="center"/>
    </xf>
    <xf numFmtId="3" fontId="7" fillId="0" borderId="42" xfId="0" applyNumberFormat="1" applyFont="1" applyBorder="1" applyAlignment="1">
      <alignment horizontal="right"/>
    </xf>
    <xf numFmtId="3" fontId="7" fillId="0" borderId="42" xfId="0" applyNumberFormat="1" applyFont="1" applyBorder="1" applyAlignment="1" applyProtection="1">
      <alignment horizontal="right"/>
      <protection hidden="1"/>
    </xf>
    <xf numFmtId="3" fontId="10" fillId="0" borderId="42" xfId="0" applyNumberFormat="1" applyFont="1" applyBorder="1" applyAlignment="1">
      <alignment horizontal="left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3" fontId="11" fillId="0" borderId="42" xfId="0" applyNumberFormat="1" applyFont="1" applyFill="1" applyBorder="1"/>
    <xf numFmtId="169" fontId="7" fillId="0" borderId="42" xfId="2" applyNumberFormat="1" applyFont="1" applyBorder="1" applyAlignment="1">
      <alignment horizontal="center"/>
    </xf>
    <xf numFmtId="3" fontId="7" fillId="0" borderId="42" xfId="0" applyNumberFormat="1" applyFont="1" applyBorder="1"/>
    <xf numFmtId="3" fontId="7" fillId="0" borderId="42" xfId="0" applyNumberFormat="1" applyFont="1" applyBorder="1" applyProtection="1">
      <protection hidden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3" fontId="7" fillId="0" borderId="42" xfId="0" applyNumberFormat="1" applyFont="1" applyFill="1" applyBorder="1"/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0" fontId="1" fillId="2" borderId="42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2" fillId="7" borderId="22" xfId="0" applyNumberFormat="1" applyFont="1" applyFill="1" applyBorder="1" applyAlignment="1">
      <alignment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2" fillId="2" borderId="24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2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2" fillId="7" borderId="26" xfId="0" applyNumberFormat="1" applyFont="1" applyFill="1" applyBorder="1" applyAlignment="1">
      <alignment vertical="center"/>
    </xf>
    <xf numFmtId="165" fontId="12" fillId="7" borderId="27" xfId="0" applyNumberFormat="1" applyFont="1" applyFill="1" applyBorder="1" applyAlignment="1">
      <alignment vertical="center"/>
    </xf>
    <xf numFmtId="9" fontId="12" fillId="7" borderId="28" xfId="0" applyNumberFormat="1" applyFont="1" applyFill="1" applyBorder="1" applyAlignment="1">
      <alignment vertical="center"/>
    </xf>
    <xf numFmtId="49" fontId="12" fillId="7" borderId="40" xfId="0" applyNumberFormat="1" applyFont="1" applyFill="1" applyBorder="1" applyAlignment="1">
      <alignment vertical="center"/>
    </xf>
    <xf numFmtId="3" fontId="12" fillId="7" borderId="41" xfId="0" applyNumberFormat="1" applyFont="1" applyFill="1" applyBorder="1" applyAlignment="1">
      <alignment vertical="center"/>
    </xf>
    <xf numFmtId="0" fontId="12" fillId="6" borderId="18" xfId="0" applyFont="1" applyFill="1" applyBorder="1" applyAlignment="1">
      <alignment vertical="center"/>
    </xf>
    <xf numFmtId="164" fontId="12" fillId="2" borderId="18" xfId="0" applyNumberFormat="1" applyFont="1" applyFill="1" applyBorder="1" applyAlignment="1">
      <alignment horizontal="right" vertical="center"/>
    </xf>
    <xf numFmtId="165" fontId="12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7" fillId="0" borderId="49" xfId="0" applyFont="1" applyFill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8" fillId="9" borderId="50" xfId="0" applyFont="1" applyFill="1" applyBorder="1" applyAlignment="1">
      <alignment horizontal="right"/>
    </xf>
    <xf numFmtId="17" fontId="8" fillId="0" borderId="51" xfId="1" applyNumberFormat="1" applyFont="1" applyBorder="1" applyAlignment="1">
      <alignment horizontal="right" vertical="center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3" fontId="7" fillId="0" borderId="42" xfId="2" applyNumberFormat="1" applyFont="1" applyBorder="1" applyAlignment="1">
      <alignment horizontal="right"/>
    </xf>
    <xf numFmtId="3" fontId="8" fillId="0" borderId="42" xfId="2" applyNumberFormat="1" applyFont="1" applyBorder="1" applyAlignment="1">
      <alignment horizontal="right"/>
    </xf>
    <xf numFmtId="0" fontId="2" fillId="3" borderId="42" xfId="0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6" fillId="5" borderId="61" xfId="0" applyNumberFormat="1" applyFont="1" applyFill="1" applyBorder="1" applyAlignment="1">
      <alignment vertical="center"/>
    </xf>
    <xf numFmtId="170" fontId="8" fillId="0" borderId="42" xfId="2" applyNumberFormat="1" applyFont="1" applyBorder="1" applyAlignment="1">
      <alignment horizontal="right"/>
    </xf>
    <xf numFmtId="4" fontId="8" fillId="0" borderId="42" xfId="2" applyNumberFormat="1" applyFont="1" applyBorder="1" applyAlignment="1">
      <alignment horizontal="right"/>
    </xf>
    <xf numFmtId="0" fontId="1" fillId="2" borderId="62" xfId="0" applyFont="1" applyFill="1" applyBorder="1" applyAlignment="1"/>
    <xf numFmtId="0" fontId="0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168" fontId="1" fillId="0" borderId="42" xfId="3" applyNumberFormat="1" applyFont="1" applyFill="1" applyBorder="1" applyAlignment="1">
      <alignment horizontal="right" vertical="center"/>
    </xf>
    <xf numFmtId="17" fontId="1" fillId="0" borderId="42" xfId="0" applyNumberFormat="1" applyFont="1" applyBorder="1" applyAlignment="1">
      <alignment horizontal="right" vertical="center"/>
    </xf>
    <xf numFmtId="168" fontId="1" fillId="0" borderId="42" xfId="3" applyNumberFormat="1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1" fontId="8" fillId="0" borderId="42" xfId="2" applyNumberFormat="1" applyFont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4" fillId="8" borderId="29" xfId="0" applyNumberFormat="1" applyFont="1" applyFill="1" applyBorder="1" applyAlignment="1">
      <alignment vertical="center"/>
    </xf>
    <xf numFmtId="0" fontId="12" fillId="8" borderId="30" xfId="0" applyFont="1" applyFill="1" applyBorder="1" applyAlignment="1">
      <alignment vertical="center"/>
    </xf>
    <xf numFmtId="49" fontId="14" fillId="8" borderId="46" xfId="0" applyNumberFormat="1" applyFont="1" applyFill="1" applyBorder="1" applyAlignment="1">
      <alignment horizontal="center" vertical="center"/>
    </xf>
    <xf numFmtId="49" fontId="14" fillId="8" borderId="47" xfId="0" applyNumberFormat="1" applyFont="1" applyFill="1" applyBorder="1" applyAlignment="1">
      <alignment horizontal="center" vertical="center"/>
    </xf>
    <xf numFmtId="49" fontId="14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151486</xdr:rowOff>
    </xdr:from>
    <xdr:to>
      <xdr:col>6</xdr:col>
      <xdr:colOff>1428751</xdr:colOff>
      <xdr:row>7</xdr:row>
      <xdr:rowOff>38099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341986"/>
          <a:ext cx="6067426" cy="1029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94"/>
  <sheetViews>
    <sheetView showGridLines="0" tabSelected="1" topLeftCell="A72" workbookViewId="0">
      <selection activeCell="G45" sqref="G45:G57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2.42578125" style="1" customWidth="1"/>
    <col min="3" max="3" width="13.42578125" style="1" customWidth="1"/>
    <col min="4" max="4" width="6.85546875" style="1" customWidth="1"/>
    <col min="5" max="5" width="14.42578125" style="1" customWidth="1"/>
    <col min="6" max="6" width="12.7109375" style="1" customWidth="1"/>
    <col min="7" max="7" width="22.7109375" style="14" customWidth="1"/>
    <col min="8" max="253" width="10.85546875" style="1" customWidth="1"/>
  </cols>
  <sheetData>
    <row r="1" spans="1:253" ht="15" customHeight="1" x14ac:dyDescent="0.25">
      <c r="A1" s="2"/>
      <c r="B1" s="2"/>
      <c r="C1" s="2"/>
      <c r="D1" s="2"/>
      <c r="E1" s="2"/>
      <c r="F1" s="2"/>
      <c r="G1" s="13"/>
    </row>
    <row r="2" spans="1:253" ht="15" customHeight="1" x14ac:dyDescent="0.25">
      <c r="A2" s="2"/>
      <c r="B2" s="2"/>
      <c r="C2" s="2"/>
      <c r="D2" s="2"/>
      <c r="E2" s="2"/>
      <c r="F2" s="2"/>
      <c r="G2" s="13"/>
    </row>
    <row r="3" spans="1:253" ht="15" customHeight="1" x14ac:dyDescent="0.25">
      <c r="A3" s="2"/>
      <c r="B3" s="2"/>
      <c r="C3" s="2"/>
      <c r="D3" s="2"/>
      <c r="E3" s="2"/>
      <c r="F3" s="2"/>
      <c r="G3" s="13"/>
    </row>
    <row r="4" spans="1:253" ht="15" customHeight="1" x14ac:dyDescent="0.25">
      <c r="A4" s="2"/>
      <c r="B4" s="2"/>
      <c r="C4" s="2"/>
      <c r="D4" s="2"/>
      <c r="E4" s="2"/>
      <c r="F4" s="2"/>
      <c r="G4" s="13"/>
    </row>
    <row r="5" spans="1:253" ht="15" customHeight="1" x14ac:dyDescent="0.25">
      <c r="A5" s="2"/>
      <c r="B5" s="2"/>
      <c r="C5" s="2"/>
      <c r="D5" s="2"/>
      <c r="E5" s="2"/>
      <c r="F5" s="2"/>
      <c r="G5" s="13"/>
    </row>
    <row r="6" spans="1:253" ht="15" customHeight="1" x14ac:dyDescent="0.25">
      <c r="A6" s="2"/>
      <c r="B6" s="2"/>
      <c r="C6" s="2"/>
      <c r="D6" s="2"/>
      <c r="E6" s="2"/>
      <c r="F6" s="2"/>
      <c r="G6" s="13"/>
    </row>
    <row r="7" spans="1:253" ht="15" customHeight="1" x14ac:dyDescent="0.25">
      <c r="A7" s="2"/>
      <c r="B7" s="2"/>
      <c r="C7" s="2"/>
      <c r="D7" s="2"/>
      <c r="E7" s="2"/>
      <c r="F7" s="2"/>
      <c r="G7" s="13"/>
    </row>
    <row r="8" spans="1:253" ht="15" customHeight="1" x14ac:dyDescent="0.25">
      <c r="A8" s="2"/>
      <c r="B8" s="121"/>
      <c r="C8" s="3"/>
      <c r="D8" s="2"/>
      <c r="E8" s="3"/>
      <c r="F8" s="3"/>
      <c r="G8" s="145"/>
    </row>
    <row r="9" spans="1:253" ht="12" customHeight="1" x14ac:dyDescent="0.25">
      <c r="A9" s="10"/>
      <c r="B9" s="123" t="s">
        <v>0</v>
      </c>
      <c r="C9" s="117" t="s">
        <v>59</v>
      </c>
      <c r="D9" s="21"/>
      <c r="E9" s="159" t="s">
        <v>103</v>
      </c>
      <c r="F9" s="160"/>
      <c r="G9" s="147">
        <v>25000</v>
      </c>
    </row>
    <row r="10" spans="1:253" ht="18" customHeight="1" x14ac:dyDescent="0.25">
      <c r="A10" s="10"/>
      <c r="B10" s="124" t="s">
        <v>1</v>
      </c>
      <c r="C10" s="118" t="s">
        <v>99</v>
      </c>
      <c r="D10" s="21"/>
      <c r="E10" s="161" t="s">
        <v>2</v>
      </c>
      <c r="F10" s="162"/>
      <c r="G10" s="148" t="s">
        <v>100</v>
      </c>
    </row>
    <row r="11" spans="1:253" ht="18" customHeight="1" x14ac:dyDescent="0.25">
      <c r="A11" s="10"/>
      <c r="B11" s="124" t="s">
        <v>3</v>
      </c>
      <c r="C11" s="119" t="s">
        <v>52</v>
      </c>
      <c r="D11" s="21"/>
      <c r="E11" s="161" t="s">
        <v>109</v>
      </c>
      <c r="F11" s="162"/>
      <c r="G11" s="149">
        <v>700</v>
      </c>
    </row>
    <row r="12" spans="1:253" ht="11.25" customHeight="1" x14ac:dyDescent="0.25">
      <c r="A12" s="10"/>
      <c r="B12" s="124" t="s">
        <v>4</v>
      </c>
      <c r="C12" s="119" t="s">
        <v>56</v>
      </c>
      <c r="D12" s="21"/>
      <c r="E12" s="19" t="s">
        <v>5</v>
      </c>
      <c r="F12" s="144"/>
      <c r="G12" s="149">
        <f>G9*G11</f>
        <v>17500000</v>
      </c>
    </row>
    <row r="13" spans="1:253" ht="11.25" customHeight="1" x14ac:dyDescent="0.25">
      <c r="A13" s="10"/>
      <c r="B13" s="124" t="s">
        <v>6</v>
      </c>
      <c r="C13" s="119" t="s">
        <v>57</v>
      </c>
      <c r="D13" s="21"/>
      <c r="E13" s="161" t="s">
        <v>7</v>
      </c>
      <c r="F13" s="162"/>
      <c r="G13" s="150" t="s">
        <v>60</v>
      </c>
    </row>
    <row r="14" spans="1:253" ht="13.5" customHeight="1" x14ac:dyDescent="0.25">
      <c r="A14" s="10"/>
      <c r="B14" s="124" t="s">
        <v>8</v>
      </c>
      <c r="C14" s="119" t="s">
        <v>57</v>
      </c>
      <c r="D14" s="21"/>
      <c r="E14" s="161" t="s">
        <v>9</v>
      </c>
      <c r="F14" s="162"/>
      <c r="G14" s="148">
        <v>44136</v>
      </c>
    </row>
    <row r="15" spans="1:253" ht="25.5" customHeight="1" x14ac:dyDescent="0.25">
      <c r="A15" s="10"/>
      <c r="B15" s="124" t="s">
        <v>10</v>
      </c>
      <c r="C15" s="120">
        <v>44713</v>
      </c>
      <c r="D15" s="21"/>
      <c r="E15" s="163" t="s">
        <v>11</v>
      </c>
      <c r="F15" s="164"/>
      <c r="G15" s="150" t="s">
        <v>61</v>
      </c>
      <c r="IS15"/>
    </row>
    <row r="16" spans="1:253" ht="12" customHeight="1" x14ac:dyDescent="0.25">
      <c r="A16" s="2"/>
      <c r="B16" s="122"/>
      <c r="C16" s="22"/>
      <c r="D16" s="23"/>
      <c r="E16" s="24"/>
      <c r="F16" s="24"/>
      <c r="G16" s="146"/>
    </row>
    <row r="17" spans="1:7" ht="12" customHeight="1" x14ac:dyDescent="0.25">
      <c r="A17" s="5"/>
      <c r="B17" s="152" t="s">
        <v>12</v>
      </c>
      <c r="C17" s="153"/>
      <c r="D17" s="153"/>
      <c r="E17" s="153"/>
      <c r="F17" s="153"/>
      <c r="G17" s="153"/>
    </row>
    <row r="18" spans="1:7" ht="12" customHeight="1" x14ac:dyDescent="0.25">
      <c r="A18" s="2"/>
      <c r="B18" s="25"/>
      <c r="C18" s="26"/>
      <c r="D18" s="26"/>
      <c r="E18" s="26"/>
      <c r="F18" s="27"/>
      <c r="G18" s="28"/>
    </row>
    <row r="19" spans="1:7" ht="12" customHeight="1" x14ac:dyDescent="0.25">
      <c r="A19" s="4"/>
      <c r="B19" s="29" t="s">
        <v>13</v>
      </c>
      <c r="C19" s="30"/>
      <c r="D19" s="31"/>
      <c r="E19" s="31"/>
      <c r="F19" s="31"/>
      <c r="G19" s="32"/>
    </row>
    <row r="20" spans="1:7" ht="24" customHeight="1" x14ac:dyDescent="0.25">
      <c r="A20" s="5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 x14ac:dyDescent="0.25">
      <c r="A21" s="5"/>
      <c r="B21" s="34" t="s">
        <v>62</v>
      </c>
      <c r="C21" s="35" t="s">
        <v>89</v>
      </c>
      <c r="D21" s="151">
        <v>4</v>
      </c>
      <c r="E21" s="36" t="s">
        <v>63</v>
      </c>
      <c r="F21" s="36">
        <v>25000</v>
      </c>
      <c r="G21" s="37">
        <f>D21*F21</f>
        <v>100000</v>
      </c>
    </row>
    <row r="22" spans="1:7" ht="12.75" customHeight="1" x14ac:dyDescent="0.25">
      <c r="A22" s="5"/>
      <c r="B22" s="34" t="s">
        <v>94</v>
      </c>
      <c r="C22" s="35" t="s">
        <v>89</v>
      </c>
      <c r="D22" s="151">
        <v>4</v>
      </c>
      <c r="E22" s="36" t="s">
        <v>102</v>
      </c>
      <c r="F22" s="36">
        <v>25000</v>
      </c>
      <c r="G22" s="37">
        <f t="shared" ref="G22:G26" si="0">D22*F22</f>
        <v>100000</v>
      </c>
    </row>
    <row r="23" spans="1:7" ht="12.75" customHeight="1" x14ac:dyDescent="0.25">
      <c r="A23" s="5"/>
      <c r="B23" s="38" t="s">
        <v>64</v>
      </c>
      <c r="C23" s="35"/>
      <c r="D23" s="151"/>
      <c r="E23" s="36"/>
      <c r="F23" s="36"/>
      <c r="G23" s="37"/>
    </row>
    <row r="24" spans="1:7" ht="12.75" customHeight="1" x14ac:dyDescent="0.25">
      <c r="A24" s="5"/>
      <c r="B24" s="34" t="s">
        <v>107</v>
      </c>
      <c r="C24" s="35" t="s">
        <v>89</v>
      </c>
      <c r="D24" s="151">
        <v>20</v>
      </c>
      <c r="E24" s="36" t="s">
        <v>58</v>
      </c>
      <c r="F24" s="36">
        <v>25000</v>
      </c>
      <c r="G24" s="37">
        <f t="shared" si="0"/>
        <v>500000</v>
      </c>
    </row>
    <row r="25" spans="1:7" ht="12.75" customHeight="1" x14ac:dyDescent="0.25">
      <c r="A25" s="5"/>
      <c r="B25" s="38" t="s">
        <v>65</v>
      </c>
      <c r="C25" s="35"/>
      <c r="D25" s="151"/>
      <c r="E25" s="36"/>
      <c r="F25" s="36"/>
      <c r="G25" s="37"/>
    </row>
    <row r="26" spans="1:7" ht="12.75" customHeight="1" x14ac:dyDescent="0.25">
      <c r="A26" s="5"/>
      <c r="B26" s="34" t="s">
        <v>108</v>
      </c>
      <c r="C26" s="35" t="s">
        <v>89</v>
      </c>
      <c r="D26" s="151">
        <v>40</v>
      </c>
      <c r="E26" s="36" t="s">
        <v>93</v>
      </c>
      <c r="F26" s="36">
        <v>25000</v>
      </c>
      <c r="G26" s="37">
        <f t="shared" si="0"/>
        <v>1000000</v>
      </c>
    </row>
    <row r="27" spans="1:7" ht="12.75" customHeight="1" x14ac:dyDescent="0.25">
      <c r="A27" s="5"/>
      <c r="B27" s="6" t="s">
        <v>20</v>
      </c>
      <c r="C27" s="7"/>
      <c r="D27" s="17"/>
      <c r="E27" s="17"/>
      <c r="F27" s="17"/>
      <c r="G27" s="18">
        <f>SUM(G21:G26)</f>
        <v>1700000</v>
      </c>
    </row>
    <row r="28" spans="1:7" ht="12" customHeight="1" x14ac:dyDescent="0.25">
      <c r="A28" s="2"/>
      <c r="B28" s="25"/>
      <c r="C28" s="27"/>
      <c r="D28" s="27"/>
      <c r="E28" s="27"/>
      <c r="F28" s="39"/>
      <c r="G28" s="40"/>
    </row>
    <row r="29" spans="1:7" ht="12" customHeight="1" x14ac:dyDescent="0.25">
      <c r="A29" s="4"/>
      <c r="B29" s="41" t="s">
        <v>21</v>
      </c>
      <c r="C29" s="42"/>
      <c r="D29" s="43"/>
      <c r="E29" s="43"/>
      <c r="F29" s="44"/>
      <c r="G29" s="45"/>
    </row>
    <row r="30" spans="1:7" ht="24" customHeight="1" x14ac:dyDescent="0.25">
      <c r="A30" s="4"/>
      <c r="B30" s="46" t="s">
        <v>14</v>
      </c>
      <c r="C30" s="47" t="s">
        <v>15</v>
      </c>
      <c r="D30" s="47" t="s">
        <v>16</v>
      </c>
      <c r="E30" s="46" t="s">
        <v>53</v>
      </c>
      <c r="F30" s="47" t="s">
        <v>18</v>
      </c>
      <c r="G30" s="46" t="s">
        <v>19</v>
      </c>
    </row>
    <row r="31" spans="1:7" ht="12" customHeight="1" x14ac:dyDescent="0.25">
      <c r="A31" s="4"/>
      <c r="B31" s="48"/>
      <c r="C31" s="49"/>
      <c r="D31" s="49"/>
      <c r="E31" s="49"/>
      <c r="F31" s="50"/>
      <c r="G31" s="51"/>
    </row>
    <row r="32" spans="1:7" ht="12" customHeight="1" x14ac:dyDescent="0.25">
      <c r="A32" s="4"/>
      <c r="B32" s="8" t="s">
        <v>22</v>
      </c>
      <c r="C32" s="9"/>
      <c r="D32" s="9"/>
      <c r="E32" s="9"/>
      <c r="F32" s="52"/>
      <c r="G32" s="16"/>
    </row>
    <row r="33" spans="1:7" ht="12" customHeight="1" x14ac:dyDescent="0.25">
      <c r="A33" s="2"/>
      <c r="B33" s="53"/>
      <c r="C33" s="54"/>
      <c r="D33" s="54"/>
      <c r="E33" s="54"/>
      <c r="F33" s="55"/>
      <c r="G33" s="56"/>
    </row>
    <row r="34" spans="1:7" ht="12" customHeight="1" x14ac:dyDescent="0.25">
      <c r="A34" s="4"/>
      <c r="B34" s="41" t="s">
        <v>23</v>
      </c>
      <c r="C34" s="42"/>
      <c r="D34" s="43"/>
      <c r="E34" s="43"/>
      <c r="F34" s="44"/>
      <c r="G34" s="45"/>
    </row>
    <row r="35" spans="1:7" ht="24" customHeight="1" x14ac:dyDescent="0.25">
      <c r="A35" s="4"/>
      <c r="B35" s="57" t="s">
        <v>14</v>
      </c>
      <c r="C35" s="57" t="s">
        <v>15</v>
      </c>
      <c r="D35" s="57" t="s">
        <v>16</v>
      </c>
      <c r="E35" s="57" t="s">
        <v>17</v>
      </c>
      <c r="F35" s="58" t="s">
        <v>18</v>
      </c>
      <c r="G35" s="57" t="s">
        <v>19</v>
      </c>
    </row>
    <row r="36" spans="1:7" ht="12.75" customHeight="1" x14ac:dyDescent="0.25">
      <c r="A36" s="5"/>
      <c r="B36" s="59" t="s">
        <v>66</v>
      </c>
      <c r="C36" s="35"/>
      <c r="D36" s="60"/>
      <c r="E36" s="35"/>
      <c r="F36" s="61"/>
      <c r="G36" s="62"/>
    </row>
    <row r="37" spans="1:7" ht="12.75" customHeight="1" x14ac:dyDescent="0.25">
      <c r="A37" s="5"/>
      <c r="B37" s="34" t="s">
        <v>54</v>
      </c>
      <c r="C37" s="35" t="s">
        <v>96</v>
      </c>
      <c r="D37" s="142">
        <v>0.25</v>
      </c>
      <c r="E37" s="36" t="s">
        <v>67</v>
      </c>
      <c r="F37" s="36">
        <v>280000</v>
      </c>
      <c r="G37" s="37">
        <f>D37*F37</f>
        <v>70000</v>
      </c>
    </row>
    <row r="38" spans="1:7" ht="12.75" customHeight="1" x14ac:dyDescent="0.25">
      <c r="A38" s="5"/>
      <c r="B38" s="34" t="s">
        <v>68</v>
      </c>
      <c r="C38" s="35" t="s">
        <v>96</v>
      </c>
      <c r="D38" s="142">
        <v>0.25</v>
      </c>
      <c r="E38" s="36" t="s">
        <v>69</v>
      </c>
      <c r="F38" s="36">
        <v>200000</v>
      </c>
      <c r="G38" s="37">
        <f t="shared" ref="G38:G39" si="1">D38*F38</f>
        <v>50000</v>
      </c>
    </row>
    <row r="39" spans="1:7" ht="12.75" customHeight="1" x14ac:dyDescent="0.25">
      <c r="A39" s="5"/>
      <c r="B39" s="34" t="s">
        <v>70</v>
      </c>
      <c r="C39" s="35" t="s">
        <v>96</v>
      </c>
      <c r="D39" s="142">
        <v>0.125</v>
      </c>
      <c r="E39" s="36" t="s">
        <v>71</v>
      </c>
      <c r="F39" s="36">
        <v>240000</v>
      </c>
      <c r="G39" s="37">
        <f t="shared" si="1"/>
        <v>30000</v>
      </c>
    </row>
    <row r="40" spans="1:7" ht="12.75" customHeight="1" x14ac:dyDescent="0.25">
      <c r="A40" s="4"/>
      <c r="B40" s="8" t="s">
        <v>24</v>
      </c>
      <c r="C40" s="9"/>
      <c r="D40" s="125"/>
      <c r="E40" s="125"/>
      <c r="F40" s="125"/>
      <c r="G40" s="126">
        <f>SUM(G36:G39)</f>
        <v>150000</v>
      </c>
    </row>
    <row r="41" spans="1:7" ht="12" customHeight="1" x14ac:dyDescent="0.25">
      <c r="A41" s="2"/>
      <c r="B41" s="53"/>
      <c r="C41" s="54"/>
      <c r="D41" s="54"/>
      <c r="E41" s="54"/>
      <c r="F41" s="55"/>
      <c r="G41" s="56"/>
    </row>
    <row r="42" spans="1:7" ht="12" customHeight="1" x14ac:dyDescent="0.25">
      <c r="A42" s="4"/>
      <c r="B42" s="41" t="s">
        <v>25</v>
      </c>
      <c r="C42" s="42"/>
      <c r="D42" s="43"/>
      <c r="E42" s="43"/>
      <c r="F42" s="44"/>
      <c r="G42" s="45"/>
    </row>
    <row r="43" spans="1:7" ht="24" customHeight="1" x14ac:dyDescent="0.25">
      <c r="A43" s="4"/>
      <c r="B43" s="63" t="s">
        <v>26</v>
      </c>
      <c r="C43" s="63" t="s">
        <v>27</v>
      </c>
      <c r="D43" s="63" t="s">
        <v>28</v>
      </c>
      <c r="E43" s="63" t="s">
        <v>17</v>
      </c>
      <c r="F43" s="63" t="s">
        <v>18</v>
      </c>
      <c r="G43" s="64" t="s">
        <v>19</v>
      </c>
    </row>
    <row r="44" spans="1:7" ht="12.75" customHeight="1" x14ac:dyDescent="0.25">
      <c r="A44" s="10"/>
      <c r="B44" s="59" t="s">
        <v>55</v>
      </c>
      <c r="C44" s="35"/>
      <c r="D44" s="60"/>
      <c r="E44" s="36"/>
      <c r="F44" s="61"/>
      <c r="G44" s="62"/>
    </row>
    <row r="45" spans="1:7" ht="12.75" customHeight="1" x14ac:dyDescent="0.25">
      <c r="A45" s="10"/>
      <c r="B45" s="65" t="s">
        <v>72</v>
      </c>
      <c r="C45" s="35" t="s">
        <v>97</v>
      </c>
      <c r="D45" s="127">
        <v>120</v>
      </c>
      <c r="E45" s="36" t="s">
        <v>77</v>
      </c>
      <c r="F45" s="36">
        <v>2300</v>
      </c>
      <c r="G45" s="36">
        <f>D45*F45</f>
        <v>276000</v>
      </c>
    </row>
    <row r="46" spans="1:7" ht="12.75" customHeight="1" x14ac:dyDescent="0.25">
      <c r="A46" s="10"/>
      <c r="B46" s="65" t="s">
        <v>73</v>
      </c>
      <c r="C46" s="35" t="s">
        <v>97</v>
      </c>
      <c r="D46" s="127">
        <v>2</v>
      </c>
      <c r="E46" s="36" t="s">
        <v>77</v>
      </c>
      <c r="F46" s="36">
        <v>41000</v>
      </c>
      <c r="G46" s="36">
        <f t="shared" ref="G46:G47" si="2">D46*F46</f>
        <v>82000</v>
      </c>
    </row>
    <row r="47" spans="1:7" ht="12.75" customHeight="1" x14ac:dyDescent="0.25">
      <c r="A47" s="10"/>
      <c r="B47" s="65" t="s">
        <v>74</v>
      </c>
      <c r="C47" s="35" t="s">
        <v>101</v>
      </c>
      <c r="D47" s="127">
        <v>1</v>
      </c>
      <c r="E47" s="36" t="s">
        <v>77</v>
      </c>
      <c r="F47" s="36">
        <v>45200</v>
      </c>
      <c r="G47" s="36">
        <f t="shared" si="2"/>
        <v>45200</v>
      </c>
    </row>
    <row r="48" spans="1:7" s="1" customFormat="1" ht="12.75" customHeight="1" x14ac:dyDescent="0.25">
      <c r="A48" s="10"/>
      <c r="B48" s="38" t="s">
        <v>75</v>
      </c>
      <c r="C48" s="35"/>
      <c r="D48" s="128"/>
      <c r="E48" s="36"/>
      <c r="F48" s="36"/>
      <c r="G48" s="37"/>
    </row>
    <row r="49" spans="1:9" s="1" customFormat="1" ht="12.75" customHeight="1" x14ac:dyDescent="0.25">
      <c r="A49" s="10"/>
      <c r="B49" s="34" t="s">
        <v>76</v>
      </c>
      <c r="C49" s="35" t="s">
        <v>90</v>
      </c>
      <c r="D49" s="128">
        <v>1000</v>
      </c>
      <c r="E49" s="36" t="s">
        <v>77</v>
      </c>
      <c r="F49" s="36">
        <v>188</v>
      </c>
      <c r="G49" s="36">
        <f t="shared" ref="G49:G53" si="3">D49*F49</f>
        <v>188000</v>
      </c>
    </row>
    <row r="50" spans="1:9" s="1" customFormat="1" ht="12.75" customHeight="1" x14ac:dyDescent="0.25">
      <c r="A50" s="10"/>
      <c r="B50" s="34" t="s">
        <v>79</v>
      </c>
      <c r="C50" s="35" t="s">
        <v>90</v>
      </c>
      <c r="D50" s="128">
        <v>500</v>
      </c>
      <c r="E50" s="36" t="s">
        <v>78</v>
      </c>
      <c r="F50" s="36">
        <v>1421</v>
      </c>
      <c r="G50" s="36">
        <f t="shared" si="3"/>
        <v>710500</v>
      </c>
    </row>
    <row r="51" spans="1:9" s="1" customFormat="1" ht="12.75" customHeight="1" x14ac:dyDescent="0.25">
      <c r="A51" s="10"/>
      <c r="B51" s="34" t="s">
        <v>80</v>
      </c>
      <c r="C51" s="35" t="s">
        <v>91</v>
      </c>
      <c r="D51" s="128">
        <v>5</v>
      </c>
      <c r="E51" s="36" t="s">
        <v>78</v>
      </c>
      <c r="F51" s="36">
        <v>3355</v>
      </c>
      <c r="G51" s="36">
        <f t="shared" si="3"/>
        <v>16775</v>
      </c>
    </row>
    <row r="52" spans="1:9" s="1" customFormat="1" ht="12.75" customHeight="1" x14ac:dyDescent="0.25">
      <c r="A52" s="10"/>
      <c r="B52" s="34" t="s">
        <v>81</v>
      </c>
      <c r="C52" s="35" t="s">
        <v>90</v>
      </c>
      <c r="D52" s="128">
        <v>10</v>
      </c>
      <c r="E52" s="36" t="s">
        <v>78</v>
      </c>
      <c r="F52" s="36">
        <v>2356</v>
      </c>
      <c r="G52" s="36">
        <f t="shared" si="3"/>
        <v>23560</v>
      </c>
    </row>
    <row r="53" spans="1:9" s="1" customFormat="1" ht="12.75" customHeight="1" x14ac:dyDescent="0.25">
      <c r="A53" s="10"/>
      <c r="B53" s="34" t="s">
        <v>82</v>
      </c>
      <c r="C53" s="35" t="s">
        <v>92</v>
      </c>
      <c r="D53" s="128">
        <v>2000</v>
      </c>
      <c r="E53" s="36" t="s">
        <v>78</v>
      </c>
      <c r="F53" s="36">
        <v>280</v>
      </c>
      <c r="G53" s="36">
        <f t="shared" si="3"/>
        <v>560000</v>
      </c>
    </row>
    <row r="54" spans="1:9" s="1" customFormat="1" ht="12.75" customHeight="1" x14ac:dyDescent="0.25">
      <c r="A54" s="10"/>
      <c r="B54" s="38" t="s">
        <v>83</v>
      </c>
      <c r="C54" s="35"/>
      <c r="D54" s="128"/>
      <c r="E54" s="36"/>
      <c r="F54" s="36"/>
      <c r="G54" s="37"/>
    </row>
    <row r="55" spans="1:9" s="1" customFormat="1" ht="12.75" customHeight="1" x14ac:dyDescent="0.25">
      <c r="A55" s="10"/>
      <c r="B55" s="34" t="s">
        <v>84</v>
      </c>
      <c r="C55" s="35" t="s">
        <v>91</v>
      </c>
      <c r="D55" s="127">
        <v>3</v>
      </c>
      <c r="E55" s="36" t="s">
        <v>67</v>
      </c>
      <c r="F55" s="36">
        <v>9551</v>
      </c>
      <c r="G55" s="36">
        <f t="shared" ref="G55:G57" si="4">D55*F55</f>
        <v>28653</v>
      </c>
    </row>
    <row r="56" spans="1:9" s="1" customFormat="1" ht="12.75" customHeight="1" x14ac:dyDescent="0.25">
      <c r="A56" s="10"/>
      <c r="B56" s="34" t="s">
        <v>85</v>
      </c>
      <c r="C56" s="35" t="s">
        <v>91</v>
      </c>
      <c r="D56" s="143">
        <v>0.2</v>
      </c>
      <c r="E56" s="36" t="s">
        <v>63</v>
      </c>
      <c r="F56" s="36">
        <v>58100</v>
      </c>
      <c r="G56" s="36">
        <f t="shared" si="4"/>
        <v>11620</v>
      </c>
    </row>
    <row r="57" spans="1:9" s="1" customFormat="1" ht="12.75" customHeight="1" x14ac:dyDescent="0.25">
      <c r="A57" s="10"/>
      <c r="B57" s="34" t="s">
        <v>86</v>
      </c>
      <c r="C57" s="35" t="s">
        <v>92</v>
      </c>
      <c r="D57" s="128">
        <v>1</v>
      </c>
      <c r="E57" s="36" t="s">
        <v>63</v>
      </c>
      <c r="F57" s="36">
        <v>70380</v>
      </c>
      <c r="G57" s="36">
        <f t="shared" si="4"/>
        <v>70380</v>
      </c>
    </row>
    <row r="58" spans="1:9" s="1" customFormat="1" ht="13.5" customHeight="1" x14ac:dyDescent="0.25">
      <c r="A58" s="10"/>
      <c r="B58" s="66" t="s">
        <v>29</v>
      </c>
      <c r="C58" s="67"/>
      <c r="D58" s="129"/>
      <c r="E58" s="129"/>
      <c r="F58" s="129"/>
      <c r="G58" s="68">
        <f>SUM(G44:G57)</f>
        <v>2012688</v>
      </c>
    </row>
    <row r="59" spans="1:9" s="1" customFormat="1" ht="12" customHeight="1" x14ac:dyDescent="0.25">
      <c r="A59" s="2"/>
      <c r="B59" s="69"/>
      <c r="C59" s="70"/>
      <c r="D59" s="70"/>
      <c r="E59" s="71"/>
      <c r="F59" s="72"/>
      <c r="G59" s="73"/>
    </row>
    <row r="60" spans="1:9" s="1" customFormat="1" ht="12" customHeight="1" x14ac:dyDescent="0.25">
      <c r="A60" s="4"/>
      <c r="B60" s="41" t="s">
        <v>30</v>
      </c>
      <c r="C60" s="42"/>
      <c r="D60" s="43"/>
      <c r="E60" s="43"/>
      <c r="F60" s="44"/>
      <c r="G60" s="45"/>
    </row>
    <row r="61" spans="1:9" s="1" customFormat="1" ht="24" customHeight="1" x14ac:dyDescent="0.25">
      <c r="A61" s="4"/>
      <c r="B61" s="74" t="s">
        <v>31</v>
      </c>
      <c r="C61" s="63" t="s">
        <v>27</v>
      </c>
      <c r="D61" s="63" t="s">
        <v>28</v>
      </c>
      <c r="E61" s="74" t="s">
        <v>17</v>
      </c>
      <c r="F61" s="63" t="s">
        <v>18</v>
      </c>
      <c r="G61" s="74" t="s">
        <v>19</v>
      </c>
    </row>
    <row r="62" spans="1:9" s="1" customFormat="1" ht="14.25" customHeight="1" x14ac:dyDescent="0.25">
      <c r="A62" s="10"/>
      <c r="B62" s="75" t="s">
        <v>53</v>
      </c>
      <c r="C62" s="76" t="s">
        <v>53</v>
      </c>
      <c r="D62" s="76" t="s">
        <v>53</v>
      </c>
      <c r="E62" s="11" t="s">
        <v>53</v>
      </c>
      <c r="F62" s="12" t="s">
        <v>53</v>
      </c>
      <c r="G62" s="12"/>
    </row>
    <row r="63" spans="1:9" s="1" customFormat="1" ht="13.5" customHeight="1" x14ac:dyDescent="0.25">
      <c r="A63" s="4"/>
      <c r="B63" s="77" t="s">
        <v>32</v>
      </c>
      <c r="C63" s="78"/>
      <c r="D63" s="78"/>
      <c r="E63" s="79"/>
      <c r="F63" s="80"/>
      <c r="G63" s="81"/>
      <c r="H63" s="15"/>
      <c r="I63" s="15"/>
    </row>
    <row r="64" spans="1:9" s="1" customFormat="1" ht="12" customHeight="1" x14ac:dyDescent="0.25">
      <c r="A64" s="2"/>
      <c r="B64" s="82"/>
      <c r="C64" s="82"/>
      <c r="D64" s="82"/>
      <c r="E64" s="82"/>
      <c r="F64" s="83"/>
      <c r="G64" s="84"/>
    </row>
    <row r="65" spans="1:7" s="1" customFormat="1" ht="12" customHeight="1" x14ac:dyDescent="0.25">
      <c r="A65" s="10"/>
      <c r="B65" s="132" t="s">
        <v>33</v>
      </c>
      <c r="C65" s="133"/>
      <c r="D65" s="133"/>
      <c r="E65" s="133"/>
      <c r="F65" s="133"/>
      <c r="G65" s="134">
        <f>G27+G32+G40+G58+G63</f>
        <v>3862688</v>
      </c>
    </row>
    <row r="66" spans="1:7" s="1" customFormat="1" ht="12" customHeight="1" x14ac:dyDescent="0.25">
      <c r="A66" s="10"/>
      <c r="B66" s="135" t="s">
        <v>34</v>
      </c>
      <c r="C66" s="131"/>
      <c r="D66" s="131"/>
      <c r="E66" s="131"/>
      <c r="F66" s="131"/>
      <c r="G66" s="136">
        <f>G65*0.05</f>
        <v>193134.40000000002</v>
      </c>
    </row>
    <row r="67" spans="1:7" s="1" customFormat="1" ht="12" customHeight="1" x14ac:dyDescent="0.25">
      <c r="A67" s="10"/>
      <c r="B67" s="137" t="s">
        <v>35</v>
      </c>
      <c r="C67" s="130"/>
      <c r="D67" s="130"/>
      <c r="E67" s="130"/>
      <c r="F67" s="130"/>
      <c r="G67" s="138">
        <f>G66+G65</f>
        <v>4055822.4</v>
      </c>
    </row>
    <row r="68" spans="1:7" s="1" customFormat="1" ht="12" customHeight="1" x14ac:dyDescent="0.25">
      <c r="A68" s="10"/>
      <c r="B68" s="135" t="s">
        <v>36</v>
      </c>
      <c r="C68" s="131"/>
      <c r="D68" s="131"/>
      <c r="E68" s="131"/>
      <c r="F68" s="131"/>
      <c r="G68" s="136">
        <f>G12</f>
        <v>17500000</v>
      </c>
    </row>
    <row r="69" spans="1:7" s="1" customFormat="1" ht="12" customHeight="1" x14ac:dyDescent="0.25">
      <c r="A69" s="10"/>
      <c r="B69" s="139" t="s">
        <v>37</v>
      </c>
      <c r="C69" s="140"/>
      <c r="D69" s="140"/>
      <c r="E69" s="140"/>
      <c r="F69" s="140"/>
      <c r="G69" s="141">
        <f>G68-G67</f>
        <v>13444177.6</v>
      </c>
    </row>
    <row r="70" spans="1:7" s="1" customFormat="1" ht="12" customHeight="1" x14ac:dyDescent="0.25">
      <c r="A70" s="10"/>
      <c r="B70" s="85" t="s">
        <v>87</v>
      </c>
      <c r="C70" s="86"/>
      <c r="D70" s="86"/>
      <c r="E70" s="86"/>
      <c r="F70" s="86"/>
      <c r="G70" s="87"/>
    </row>
    <row r="71" spans="1:7" s="1" customFormat="1" ht="12.75" customHeight="1" thickBot="1" x14ac:dyDescent="0.3">
      <c r="A71" s="10"/>
      <c r="B71" s="88"/>
      <c r="C71" s="86"/>
      <c r="D71" s="86"/>
      <c r="E71" s="86"/>
      <c r="F71" s="86"/>
      <c r="G71" s="87"/>
    </row>
    <row r="72" spans="1:7" s="1" customFormat="1" ht="12" customHeight="1" x14ac:dyDescent="0.25">
      <c r="A72" s="10"/>
      <c r="B72" s="89" t="s">
        <v>88</v>
      </c>
      <c r="C72" s="90"/>
      <c r="D72" s="90"/>
      <c r="E72" s="90"/>
      <c r="F72" s="91"/>
      <c r="G72" s="87"/>
    </row>
    <row r="73" spans="1:7" s="1" customFormat="1" ht="12" customHeight="1" x14ac:dyDescent="0.25">
      <c r="A73" s="10"/>
      <c r="B73" s="92" t="s">
        <v>38</v>
      </c>
      <c r="C73" s="93"/>
      <c r="D73" s="93"/>
      <c r="E73" s="93"/>
      <c r="F73" s="94"/>
      <c r="G73" s="87"/>
    </row>
    <row r="74" spans="1:7" s="1" customFormat="1" ht="12" customHeight="1" x14ac:dyDescent="0.25">
      <c r="A74" s="10"/>
      <c r="B74" s="92" t="s">
        <v>39</v>
      </c>
      <c r="C74" s="93"/>
      <c r="D74" s="93"/>
      <c r="E74" s="93"/>
      <c r="F74" s="94"/>
      <c r="G74" s="87"/>
    </row>
    <row r="75" spans="1:7" s="1" customFormat="1" ht="12" customHeight="1" x14ac:dyDescent="0.25">
      <c r="A75" s="10"/>
      <c r="B75" s="92" t="s">
        <v>40</v>
      </c>
      <c r="C75" s="93"/>
      <c r="D75" s="93"/>
      <c r="E75" s="93"/>
      <c r="F75" s="94"/>
      <c r="G75" s="87"/>
    </row>
    <row r="76" spans="1:7" s="1" customFormat="1" ht="12" customHeight="1" x14ac:dyDescent="0.25">
      <c r="A76" s="10"/>
      <c r="B76" s="92" t="s">
        <v>41</v>
      </c>
      <c r="C76" s="93"/>
      <c r="D76" s="93"/>
      <c r="E76" s="93"/>
      <c r="F76" s="94"/>
      <c r="G76" s="87"/>
    </row>
    <row r="77" spans="1:7" s="1" customFormat="1" ht="12" customHeight="1" x14ac:dyDescent="0.25">
      <c r="A77" s="10"/>
      <c r="B77" s="92" t="s">
        <v>42</v>
      </c>
      <c r="C77" s="93"/>
      <c r="D77" s="93"/>
      <c r="E77" s="93"/>
      <c r="F77" s="94"/>
      <c r="G77" s="87"/>
    </row>
    <row r="78" spans="1:7" s="1" customFormat="1" ht="12.75" customHeight="1" thickBot="1" x14ac:dyDescent="0.3">
      <c r="A78" s="10"/>
      <c r="B78" s="95" t="s">
        <v>43</v>
      </c>
      <c r="C78" s="96"/>
      <c r="D78" s="96"/>
      <c r="E78" s="96"/>
      <c r="F78" s="97"/>
      <c r="G78" s="87"/>
    </row>
    <row r="79" spans="1:7" s="1" customFormat="1" ht="12.75" customHeight="1" x14ac:dyDescent="0.25">
      <c r="A79" s="10"/>
      <c r="B79" s="88"/>
      <c r="C79" s="93"/>
      <c r="D79" s="93"/>
      <c r="E79" s="93"/>
      <c r="F79" s="93"/>
      <c r="G79" s="87"/>
    </row>
    <row r="80" spans="1:7" s="1" customFormat="1" ht="15" customHeight="1" thickBot="1" x14ac:dyDescent="0.3">
      <c r="A80" s="10"/>
      <c r="B80" s="154" t="s">
        <v>44</v>
      </c>
      <c r="C80" s="155"/>
      <c r="D80" s="98"/>
      <c r="E80" s="99"/>
      <c r="F80" s="99"/>
      <c r="G80" s="87"/>
    </row>
    <row r="81" spans="1:7" s="1" customFormat="1" ht="12" customHeight="1" x14ac:dyDescent="0.25">
      <c r="A81" s="10"/>
      <c r="B81" s="100" t="s">
        <v>31</v>
      </c>
      <c r="C81" s="101" t="s">
        <v>95</v>
      </c>
      <c r="D81" s="102" t="s">
        <v>45</v>
      </c>
      <c r="E81" s="99"/>
      <c r="F81" s="99"/>
      <c r="G81" s="87"/>
    </row>
    <row r="82" spans="1:7" s="1" customFormat="1" ht="12" customHeight="1" x14ac:dyDescent="0.25">
      <c r="A82" s="10"/>
      <c r="B82" s="103" t="s">
        <v>46</v>
      </c>
      <c r="C82" s="104">
        <f>G27</f>
        <v>1700000</v>
      </c>
      <c r="D82" s="105">
        <f>(C82/C88)</f>
        <v>0.41915050323702535</v>
      </c>
      <c r="E82" s="99"/>
      <c r="F82" s="99"/>
      <c r="G82" s="87"/>
    </row>
    <row r="83" spans="1:7" s="1" customFormat="1" ht="12" customHeight="1" x14ac:dyDescent="0.25">
      <c r="A83" s="10"/>
      <c r="B83" s="103" t="s">
        <v>47</v>
      </c>
      <c r="C83" s="104">
        <f>G32</f>
        <v>0</v>
      </c>
      <c r="D83" s="105">
        <v>0</v>
      </c>
      <c r="E83" s="99"/>
      <c r="F83" s="99"/>
      <c r="G83" s="87"/>
    </row>
    <row r="84" spans="1:7" s="1" customFormat="1" ht="12" customHeight="1" x14ac:dyDescent="0.25">
      <c r="A84" s="10"/>
      <c r="B84" s="103" t="s">
        <v>48</v>
      </c>
      <c r="C84" s="104">
        <f>G40</f>
        <v>150000</v>
      </c>
      <c r="D84" s="105">
        <f>(C84/C88)</f>
        <v>3.6983867932678709E-2</v>
      </c>
      <c r="E84" s="99"/>
      <c r="F84" s="99"/>
      <c r="G84" s="87"/>
    </row>
    <row r="85" spans="1:7" s="1" customFormat="1" ht="12" customHeight="1" x14ac:dyDescent="0.25">
      <c r="A85" s="10"/>
      <c r="B85" s="103" t="s">
        <v>26</v>
      </c>
      <c r="C85" s="104">
        <f>G58</f>
        <v>2012688</v>
      </c>
      <c r="D85" s="105">
        <f>(C85/C88)</f>
        <v>0.49624658121124832</v>
      </c>
      <c r="E85" s="99"/>
      <c r="F85" s="99"/>
      <c r="G85" s="87"/>
    </row>
    <row r="86" spans="1:7" s="1" customFormat="1" ht="12" customHeight="1" x14ac:dyDescent="0.25">
      <c r="A86" s="10"/>
      <c r="B86" s="103" t="s">
        <v>49</v>
      </c>
      <c r="C86" s="106">
        <f>G63</f>
        <v>0</v>
      </c>
      <c r="D86" s="105">
        <f>(C86/C88)</f>
        <v>0</v>
      </c>
      <c r="E86" s="107"/>
      <c r="F86" s="107"/>
      <c r="G86" s="87"/>
    </row>
    <row r="87" spans="1:7" s="1" customFormat="1" ht="12" customHeight="1" x14ac:dyDescent="0.25">
      <c r="A87" s="10"/>
      <c r="B87" s="103" t="s">
        <v>50</v>
      </c>
      <c r="C87" s="106">
        <f>G66</f>
        <v>193134.40000000002</v>
      </c>
      <c r="D87" s="105">
        <f>(C87/C88)</f>
        <v>4.7619047619047623E-2</v>
      </c>
      <c r="E87" s="107"/>
      <c r="F87" s="107"/>
      <c r="G87" s="87"/>
    </row>
    <row r="88" spans="1:7" s="1" customFormat="1" ht="12.75" customHeight="1" thickBot="1" x14ac:dyDescent="0.3">
      <c r="A88" s="10"/>
      <c r="B88" s="108" t="s">
        <v>98</v>
      </c>
      <c r="C88" s="109">
        <f>SUM(C82:C87)</f>
        <v>4055822.4</v>
      </c>
      <c r="D88" s="110">
        <f>SUM(D82:D87)</f>
        <v>1</v>
      </c>
      <c r="E88" s="107"/>
      <c r="F88" s="107"/>
      <c r="G88" s="87"/>
    </row>
    <row r="89" spans="1:7" s="1" customFormat="1" ht="12" customHeight="1" x14ac:dyDescent="0.25">
      <c r="A89" s="10"/>
      <c r="B89" s="88"/>
      <c r="C89" s="86"/>
      <c r="D89" s="86"/>
      <c r="E89" s="86"/>
      <c r="F89" s="86"/>
      <c r="G89" s="87"/>
    </row>
    <row r="90" spans="1:7" s="1" customFormat="1" ht="12.75" customHeight="1" thickBot="1" x14ac:dyDescent="0.3">
      <c r="A90" s="10"/>
      <c r="B90" s="20"/>
      <c r="C90" s="86"/>
      <c r="D90" s="86"/>
      <c r="E90" s="86"/>
      <c r="F90" s="86"/>
      <c r="G90" s="87"/>
    </row>
    <row r="91" spans="1:7" s="1" customFormat="1" ht="12" customHeight="1" thickBot="1" x14ac:dyDescent="0.3">
      <c r="A91" s="10"/>
      <c r="B91" s="156" t="s">
        <v>104</v>
      </c>
      <c r="C91" s="157"/>
      <c r="D91" s="157"/>
      <c r="E91" s="158"/>
      <c r="F91" s="107"/>
      <c r="G91" s="87"/>
    </row>
    <row r="92" spans="1:7" s="1" customFormat="1" ht="12" customHeight="1" x14ac:dyDescent="0.25">
      <c r="A92" s="10"/>
      <c r="B92" s="111" t="s">
        <v>105</v>
      </c>
      <c r="C92" s="112">
        <v>20000</v>
      </c>
      <c r="D92" s="112">
        <v>25000</v>
      </c>
      <c r="E92" s="112">
        <v>30000</v>
      </c>
      <c r="F92" s="113"/>
      <c r="G92" s="114"/>
    </row>
    <row r="93" spans="1:7" s="1" customFormat="1" ht="12.75" customHeight="1" thickBot="1" x14ac:dyDescent="0.3">
      <c r="A93" s="10"/>
      <c r="B93" s="108" t="s">
        <v>106</v>
      </c>
      <c r="C93" s="109">
        <f>(G67/C92)</f>
        <v>202.79112000000001</v>
      </c>
      <c r="D93" s="109">
        <f>(G67/D92)</f>
        <v>162.23289599999998</v>
      </c>
      <c r="E93" s="115">
        <f>(G67/E92)</f>
        <v>135.19407999999999</v>
      </c>
      <c r="F93" s="113"/>
      <c r="G93" s="114"/>
    </row>
    <row r="94" spans="1:7" s="1" customFormat="1" ht="15.6" customHeight="1" x14ac:dyDescent="0.25">
      <c r="A94" s="10"/>
      <c r="B94" s="85" t="s">
        <v>51</v>
      </c>
      <c r="C94" s="93"/>
      <c r="D94" s="93"/>
      <c r="E94" s="93"/>
      <c r="F94" s="93"/>
      <c r="G94" s="116"/>
    </row>
  </sheetData>
  <mergeCells count="9">
    <mergeCell ref="B17:G17"/>
    <mergeCell ref="B80:C80"/>
    <mergeCell ref="B91:E91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2022-07-04T12:40:09Z</dcterms:modified>
</cp:coreProperties>
</file>