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LECHUGA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3" l="1"/>
  <c r="G47" i="13"/>
  <c r="G61" i="13"/>
  <c r="G59" i="13"/>
  <c r="G60" i="13"/>
  <c r="G39" i="13"/>
  <c r="G40" i="13"/>
  <c r="G41" i="13"/>
  <c r="G22" i="13"/>
  <c r="G23" i="13"/>
  <c r="G24" i="13"/>
  <c r="G25" i="13"/>
  <c r="G26" i="13"/>
  <c r="G27" i="13"/>
  <c r="G28" i="13"/>
  <c r="C88" i="13"/>
  <c r="C91" i="13"/>
  <c r="G62" i="13"/>
  <c r="G58" i="13"/>
  <c r="G56" i="13"/>
  <c r="G55" i="13"/>
  <c r="G54" i="13"/>
  <c r="G53" i="13"/>
  <c r="G52" i="13"/>
  <c r="G51" i="13"/>
  <c r="G49" i="13"/>
  <c r="G38" i="13"/>
  <c r="G21" i="13"/>
  <c r="G12" i="13"/>
  <c r="G73" i="13" s="1"/>
  <c r="G63" i="13" l="1"/>
  <c r="C90" i="13" s="1"/>
  <c r="G42" i="13"/>
  <c r="C89" i="13" s="1"/>
  <c r="G29" i="13"/>
  <c r="C87" i="13" s="1"/>
  <c r="G70" i="13" l="1"/>
  <c r="G71" i="13" s="1"/>
  <c r="C92" i="13" s="1"/>
  <c r="G72" i="13" l="1"/>
  <c r="C93" i="13"/>
  <c r="E98" i="13" l="1"/>
  <c r="G74" i="13"/>
  <c r="C98" i="13"/>
  <c r="D98" i="13"/>
  <c r="D88" i="13"/>
  <c r="D89" i="13"/>
  <c r="D90" i="13"/>
  <c r="D91" i="13"/>
  <c r="D87" i="13"/>
  <c r="D92" i="13"/>
  <c r="D93" i="13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<sst xmlns="http://schemas.openxmlformats.org/spreadsheetml/2006/main" count="170" uniqueCount="114">
  <si>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</si>
  <si>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</si>
  <si>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</si>
  <si>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</si>
  <si>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</si>
  <si>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</si>
  <si>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</si>
  <si>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</si>
  <si>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</si>
  <si>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</si>
  <si>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</si>
  <si>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</si>
  <si>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</si>
  <si>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</si>
  <si>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</si>
  <si>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</si>
  <si>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</si>
  <si>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</si>
  <si>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</si>
  <si>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</si>
  <si>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</si>
  <si>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</si>
  <si>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</si>
  <si>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</si>
  <si>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</si>
  <si>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</si>
  <si>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</si>
  <si>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</si>
  <si>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</si>
  <si>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</si>
  <si>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</si>
  <si>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</si>
  <si>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</si>
  <si>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</si>
  <si>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</si>
  <si>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</si>
  <si>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</si>
  <si>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</si>
  <si>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</si>
  <si>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</si>
  <si>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</si>
  <si>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</si>
  <si>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</si>
  <si>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</si>
  <si>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</si>
  <si>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</si>
  <si>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</si>
  <si>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</si>
  <si>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</si>
  <si>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</si>
  <si>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</si>
  <si>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</si>
  <si>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</si>
  <si>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</si>
  <si>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</si>
  <si>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</si>
  <si>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</si>
  <si>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</si>
  <si>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</si>
  <si>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ARUCANIA</t>
  </si>
  <si>
    <t>VILCUN</t>
  </si>
  <si>
    <t>Riego</t>
  </si>
  <si>
    <t>Noviembre</t>
  </si>
  <si>
    <t>COSECHA</t>
  </si>
  <si>
    <t>Glifosato</t>
  </si>
  <si>
    <t>Julio</t>
  </si>
  <si>
    <t>Junio</t>
  </si>
  <si>
    <t>Agosto</t>
  </si>
  <si>
    <t>Zero</t>
  </si>
  <si>
    <t xml:space="preserve"> </t>
  </si>
  <si>
    <t>MERCADO REGIONAL</t>
  </si>
  <si>
    <t>HELADAS</t>
  </si>
  <si>
    <t>MEDIO</t>
  </si>
  <si>
    <t>Aplicación de Fertilizantes</t>
  </si>
  <si>
    <t>MANTENCION</t>
  </si>
  <si>
    <t>Mano de Obra, cultivo</t>
  </si>
  <si>
    <t>Rotovator</t>
  </si>
  <si>
    <t>Cincel</t>
  </si>
  <si>
    <t>Surcar</t>
  </si>
  <si>
    <t>Cal</t>
  </si>
  <si>
    <t>Nitrato de Potasio</t>
  </si>
  <si>
    <t>Mezcla 11-30-11</t>
  </si>
  <si>
    <t>Foliar Aminoterra</t>
  </si>
  <si>
    <t>Ultrasol Inicial</t>
  </si>
  <si>
    <t>Guano</t>
  </si>
  <si>
    <t>Lorsban 4E</t>
  </si>
  <si>
    <t>cc</t>
  </si>
  <si>
    <t>Mano de Obra Fija</t>
  </si>
  <si>
    <t>Mano de Obra a trato</t>
  </si>
  <si>
    <t>Metaxil</t>
  </si>
  <si>
    <t>LECHUGA</t>
  </si>
  <si>
    <t>DESERT STORM</t>
  </si>
  <si>
    <t>Agosto-Noviembre</t>
  </si>
  <si>
    <t>Mano de Obra, otras labores</t>
  </si>
  <si>
    <t>Septiembre-Noviembre</t>
  </si>
  <si>
    <t xml:space="preserve">Rastraje </t>
  </si>
  <si>
    <t>Julio-Enero</t>
  </si>
  <si>
    <t>Agosto-Enero</t>
  </si>
  <si>
    <t>PLANTINES</t>
  </si>
  <si>
    <t>Bandeja</t>
  </si>
  <si>
    <t>Turba</t>
  </si>
  <si>
    <t>Fungicida Control de Previcur</t>
  </si>
  <si>
    <t>Un</t>
  </si>
  <si>
    <t>Fardo</t>
  </si>
  <si>
    <t>Tarros</t>
  </si>
  <si>
    <t>NOVIEMBRE 2022</t>
  </si>
  <si>
    <t>AGROQUIMICOS</t>
  </si>
  <si>
    <t>$/Há</t>
  </si>
  <si>
    <t>RENDIMIENTO (caja/Há.)</t>
  </si>
  <si>
    <t>PRECIO ESPERADO ($/caja)</t>
  </si>
  <si>
    <t>JM</t>
  </si>
  <si>
    <t>ESCENARIOS COSTO UNITARIO  ($/caja)</t>
  </si>
  <si>
    <t>Costo unitario ($/caja) (*)</t>
  </si>
  <si>
    <t>Rendimiento (caja/há)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</si>
</sst>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4" xfId="0" applyNumberFormat="1" applyFont="1" applyFill="1" applyBorder="1" applyAlignment="1">
      <alignment horizontal="center" wrapText="1"/>
    </xf>
    <xf numFmtId="49" fontId="3" fillId="3" borderId="5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/>
    <xf numFmtId="0" fontId="2" fillId="2" borderId="56" xfId="0" applyFont="1" applyFill="1" applyBorder="1" applyAlignment="1">
      <alignment horizontal="center"/>
    </xf>
    <xf numFmtId="0" fontId="2" fillId="2" borderId="56" xfId="0" applyFont="1" applyFill="1" applyBorder="1" applyAlignment="1"/>
    <xf numFmtId="3" fontId="2" fillId="2" borderId="56" xfId="0" applyNumberFormat="1" applyFont="1" applyFill="1" applyBorder="1" applyAlignment="1"/>
    <xf numFmtId="49" fontId="2" fillId="2" borderId="56" xfId="0" applyNumberFormat="1" applyFont="1" applyFill="1" applyBorder="1" applyAlignment="1"/>
    <xf numFmtId="3" fontId="2" fillId="0" borderId="0" xfId="0" applyNumberFormat="1" applyFont="1" applyAlignment="1"/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3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0" borderId="54" xfId="0" applyNumberFormat="1" applyFont="1" applyFill="1" applyBorder="1" applyAlignment="1">
      <alignment horizontal="right" vertical="center" wrapText="1"/>
    </xf>
    <xf numFmtId="49" fontId="2" fillId="2" borderId="54" xfId="0" applyNumberFormat="1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right" wrapText="1"/>
    </xf>
    <xf numFmtId="14" fontId="2" fillId="2" borderId="54" xfId="0" applyNumberFormat="1" applyFont="1" applyFill="1" applyBorder="1" applyAlignment="1">
      <alignment horizontal="right"/>
    </xf>
    <xf numFmtId="0" fontId="0" fillId="2" borderId="60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5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61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17" fillId="0" borderId="53" xfId="0" applyNumberFormat="1" applyFont="1" applyBorder="1" applyAlignment="1">
      <alignment horizontal="left"/>
    </xf>
    <xf numFmtId="3" fontId="18" fillId="0" borderId="53" xfId="0" applyNumberFormat="1" applyFont="1" applyBorder="1" applyAlignment="1">
      <alignment horizontal="left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57" xfId="0" applyNumberFormat="1" applyFont="1" applyFill="1" applyBorder="1" applyAlignment="1">
      <alignment horizontal="center" vertical="center"/>
    </xf>
    <xf numFmtId="49" fontId="15" fillId="3" borderId="57" xfId="0" applyNumberFormat="1" applyFont="1" applyFill="1" applyBorder="1" applyAlignment="1">
      <alignment horizontal="center" vertical="center" wrapText="1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3" fontId="3" fillId="3" borderId="53" xfId="0" applyNumberFormat="1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4" fontId="15" fillId="5" borderId="3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3" fontId="2" fillId="9" borderId="5" xfId="0" applyNumberFormat="1" applyFont="1" applyFill="1" applyBorder="1" applyAlignment="1"/>
    <xf numFmtId="0" fontId="0" fillId="9" borderId="0" xfId="0" applyNumberFormat="1" applyFont="1" applyFill="1" applyAlignment="1"/>
    <xf numFmtId="0" fontId="2" fillId="9" borderId="5" xfId="0" applyNumberFormat="1" applyFont="1" applyFill="1" applyBorder="1" applyAlignment="1">
      <alignment wrapText="1"/>
    </xf>
    <xf numFmtId="3" fontId="2" fillId="9" borderId="5" xfId="0" applyNumberFormat="1" applyFont="1" applyFill="1" applyBorder="1" applyAlignment="1">
      <alignment horizontal="right" wrapText="1"/>
    </xf>
    <xf numFmtId="0" fontId="14" fillId="9" borderId="0" xfId="0" applyNumberFormat="1" applyFont="1" applyFill="1" applyAlignment="1"/>
    <xf numFmtId="49" fontId="2" fillId="9" borderId="5" xfId="0" applyNumberFormat="1" applyFont="1" applyFill="1" applyBorder="1" applyAlignment="1">
      <alignment horizontal="center" wrapText="1"/>
    </xf>
    <xf numFmtId="49" fontId="2" fillId="9" borderId="5" xfId="0" applyNumberFormat="1" applyFont="1" applyFill="1" applyBorder="1" applyAlignment="1">
      <alignment horizontal="right" wrapText="1"/>
    </xf>
    <xf numFmtId="49" fontId="19" fillId="7" borderId="50" xfId="0" applyNumberFormat="1" applyFont="1" applyFill="1" applyBorder="1" applyAlignment="1">
      <alignment vertical="center"/>
    </xf>
    <xf numFmtId="49" fontId="19" fillId="7" borderId="35" xfId="0" applyNumberFormat="1" applyFont="1" applyFill="1" applyBorder="1" applyAlignment="1">
      <alignment vertical="center"/>
    </xf>
    <xf numFmtId="0" fontId="19" fillId="8" borderId="19" xfId="0" applyFont="1" applyFill="1" applyBorder="1" applyAlignment="1">
      <alignment vertical="center"/>
    </xf>
    <xf numFmtId="49" fontId="19" fillId="8" borderId="20" xfId="0" applyNumberFormat="1" applyFont="1" applyFill="1" applyBorder="1" applyAlignment="1">
      <alignment vertical="center"/>
    </xf>
    <xf numFmtId="0" fontId="19" fillId="8" borderId="20" xfId="0" applyFont="1" applyFill="1" applyBorder="1" applyAlignment="1">
      <alignment vertical="center"/>
    </xf>
    <xf numFmtId="0" fontId="19" fillId="8" borderId="49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826294</xdr:colOff>
      <xdr:row>7</xdr:row>
      <xdr:rowOff>85724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836445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I8" sqref="I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82"/>
      <c r="C8" s="3"/>
      <c r="D8" s="2"/>
      <c r="E8" s="3"/>
      <c r="F8" s="3"/>
      <c r="G8" s="3"/>
    </row>
    <row r="9" spans="1:9" ht="12.2" customHeight="1" x14ac:dyDescent="0.25">
      <c r="A9" s="33"/>
      <c r="B9" s="84" t="s">
        <v>0</v>
      </c>
      <c r="C9" s="79" t="s">
        <v>90</v>
      </c>
      <c r="D9" s="85"/>
      <c r="E9" s="157" t="s">
        <v>108</v>
      </c>
      <c r="F9" s="158"/>
      <c r="G9" s="140">
        <v>1800</v>
      </c>
      <c r="H9" s="141"/>
      <c r="I9" s="141"/>
    </row>
    <row r="10" spans="1:9" ht="15" x14ac:dyDescent="0.25">
      <c r="A10" s="33"/>
      <c r="B10" s="83" t="s">
        <v>1</v>
      </c>
      <c r="C10" s="78" t="s">
        <v>91</v>
      </c>
      <c r="D10" s="85"/>
      <c r="E10" s="159" t="s">
        <v>2</v>
      </c>
      <c r="F10" s="160"/>
      <c r="G10" s="5" t="s">
        <v>105</v>
      </c>
    </row>
    <row r="11" spans="1:9" ht="18" customHeight="1" x14ac:dyDescent="0.25">
      <c r="A11" s="33"/>
      <c r="B11" s="83" t="s">
        <v>3</v>
      </c>
      <c r="C11" s="79" t="s">
        <v>72</v>
      </c>
      <c r="D11" s="85"/>
      <c r="E11" s="159" t="s">
        <v>109</v>
      </c>
      <c r="F11" s="160"/>
      <c r="G11" s="140">
        <v>3500</v>
      </c>
    </row>
    <row r="12" spans="1:9" ht="11.25" customHeight="1" x14ac:dyDescent="0.25">
      <c r="A12" s="33"/>
      <c r="B12" s="83" t="s">
        <v>4</v>
      </c>
      <c r="C12" s="80" t="s">
        <v>59</v>
      </c>
      <c r="D12" s="85"/>
      <c r="E12" s="76" t="s">
        <v>5</v>
      </c>
      <c r="F12" s="77"/>
      <c r="G12" s="7">
        <f>(G9*G11)</f>
        <v>6300000</v>
      </c>
    </row>
    <row r="13" spans="1:9" ht="11.25" customHeight="1" x14ac:dyDescent="0.25">
      <c r="A13" s="33"/>
      <c r="B13" s="83" t="s">
        <v>6</v>
      </c>
      <c r="C13" s="79" t="s">
        <v>60</v>
      </c>
      <c r="D13" s="85"/>
      <c r="E13" s="159" t="s">
        <v>7</v>
      </c>
      <c r="F13" s="160"/>
      <c r="G13" s="5" t="s">
        <v>70</v>
      </c>
    </row>
    <row r="14" spans="1:9" ht="13.7" customHeight="1" x14ac:dyDescent="0.25">
      <c r="A14" s="33"/>
      <c r="B14" s="83" t="s">
        <v>8</v>
      </c>
      <c r="C14" s="79" t="s">
        <v>60</v>
      </c>
      <c r="D14" s="85"/>
      <c r="E14" s="159" t="s">
        <v>9</v>
      </c>
      <c r="F14" s="160"/>
      <c r="G14" s="5" t="s">
        <v>105</v>
      </c>
    </row>
    <row r="15" spans="1:9" ht="15" x14ac:dyDescent="0.25">
      <c r="A15" s="33"/>
      <c r="B15" s="83" t="s">
        <v>10</v>
      </c>
      <c r="C15" s="81">
        <v>44734</v>
      </c>
      <c r="D15" s="85"/>
      <c r="E15" s="161" t="s">
        <v>11</v>
      </c>
      <c r="F15" s="162"/>
      <c r="G15" s="6" t="s">
        <v>71</v>
      </c>
    </row>
    <row r="16" spans="1:9" ht="12.2" customHeight="1" x14ac:dyDescent="0.25">
      <c r="A16" s="2"/>
      <c r="B16" s="86"/>
      <c r="C16" s="87"/>
      <c r="D16" s="88"/>
      <c r="E16" s="89"/>
      <c r="F16" s="89"/>
      <c r="G16" s="90"/>
    </row>
    <row r="17" spans="1:8" ht="12.2" customHeight="1" x14ac:dyDescent="0.25">
      <c r="A17" s="8"/>
      <c r="B17" s="153" t="s">
        <v>12</v>
      </c>
      <c r="C17" s="154"/>
      <c r="D17" s="154"/>
      <c r="E17" s="154"/>
      <c r="F17" s="154"/>
      <c r="G17" s="154"/>
    </row>
    <row r="18" spans="1:8" ht="12.2" customHeight="1" x14ac:dyDescent="0.25">
      <c r="A18" s="2"/>
      <c r="B18" s="91"/>
      <c r="C18" s="92"/>
      <c r="D18" s="92"/>
      <c r="E18" s="92"/>
      <c r="F18" s="93"/>
      <c r="G18" s="93"/>
    </row>
    <row r="19" spans="1:8" ht="12.2" customHeight="1" x14ac:dyDescent="0.25">
      <c r="A19" s="4"/>
      <c r="B19" s="94" t="s">
        <v>13</v>
      </c>
      <c r="C19" s="95"/>
      <c r="D19" s="96"/>
      <c r="E19" s="96"/>
      <c r="F19" s="96"/>
      <c r="G19" s="96"/>
    </row>
    <row r="20" spans="1:8" ht="24" customHeight="1" x14ac:dyDescent="0.25">
      <c r="A20" s="8"/>
      <c r="B20" s="97" t="s">
        <v>14</v>
      </c>
      <c r="C20" s="97" t="s">
        <v>15</v>
      </c>
      <c r="D20" s="97" t="s">
        <v>16</v>
      </c>
      <c r="E20" s="97" t="s">
        <v>17</v>
      </c>
      <c r="F20" s="97" t="s">
        <v>18</v>
      </c>
      <c r="G20" s="97" t="s">
        <v>19</v>
      </c>
    </row>
    <row r="21" spans="1:8" s="1" customFormat="1" ht="12.75" customHeight="1" x14ac:dyDescent="0.25">
      <c r="A21" s="8"/>
      <c r="B21" s="98" t="s">
        <v>61</v>
      </c>
      <c r="C21" s="9" t="s">
        <v>20</v>
      </c>
      <c r="D21" s="10">
        <v>4</v>
      </c>
      <c r="E21" s="6" t="s">
        <v>92</v>
      </c>
      <c r="F21" s="7">
        <v>15000</v>
      </c>
      <c r="G21" s="7">
        <f>(D21*F21)</f>
        <v>60000</v>
      </c>
    </row>
    <row r="22" spans="1:8" s="1" customFormat="1" ht="12.75" customHeight="1" x14ac:dyDescent="0.25">
      <c r="A22" s="33"/>
      <c r="B22" s="98" t="s">
        <v>73</v>
      </c>
      <c r="C22" s="9" t="s">
        <v>20</v>
      </c>
      <c r="D22" s="10">
        <v>4</v>
      </c>
      <c r="E22" s="6" t="s">
        <v>92</v>
      </c>
      <c r="F22" s="7">
        <v>15000</v>
      </c>
      <c r="G22" s="7">
        <f t="shared" ref="G22:G28" si="0">(D22*F22)</f>
        <v>60000</v>
      </c>
    </row>
    <row r="23" spans="1:8" s="1" customFormat="1" ht="12.75" customHeight="1" x14ac:dyDescent="0.25">
      <c r="A23" s="33"/>
      <c r="B23" s="99" t="s">
        <v>63</v>
      </c>
      <c r="C23" s="9"/>
      <c r="D23" s="10"/>
      <c r="E23" s="6"/>
      <c r="F23" s="7"/>
      <c r="G23" s="7">
        <f t="shared" si="0"/>
        <v>0</v>
      </c>
    </row>
    <row r="24" spans="1:8" s="1" customFormat="1" ht="12.75" customHeight="1" x14ac:dyDescent="0.25">
      <c r="A24" s="33"/>
      <c r="B24" s="98" t="s">
        <v>88</v>
      </c>
      <c r="C24" s="9" t="s">
        <v>20</v>
      </c>
      <c r="D24" s="142">
        <v>0.35</v>
      </c>
      <c r="E24" s="146" t="s">
        <v>62</v>
      </c>
      <c r="F24" s="143">
        <v>380000</v>
      </c>
      <c r="G24" s="143">
        <f t="shared" si="0"/>
        <v>133000</v>
      </c>
    </row>
    <row r="25" spans="1:8" s="1" customFormat="1" ht="12.75" customHeight="1" x14ac:dyDescent="0.25">
      <c r="A25" s="33"/>
      <c r="B25" s="98" t="s">
        <v>87</v>
      </c>
      <c r="C25" s="9" t="s">
        <v>20</v>
      </c>
      <c r="D25" s="142">
        <v>0.35</v>
      </c>
      <c r="E25" s="146" t="s">
        <v>62</v>
      </c>
      <c r="F25" s="143">
        <v>360000</v>
      </c>
      <c r="G25" s="143">
        <f t="shared" si="0"/>
        <v>125999.99999999999</v>
      </c>
      <c r="H25" s="141"/>
    </row>
    <row r="26" spans="1:8" s="1" customFormat="1" ht="12.75" customHeight="1" x14ac:dyDescent="0.25">
      <c r="A26" s="33"/>
      <c r="B26" s="99" t="s">
        <v>74</v>
      </c>
      <c r="C26" s="59"/>
      <c r="D26" s="10"/>
      <c r="E26" s="6"/>
      <c r="F26" s="7"/>
      <c r="G26" s="7">
        <f t="shared" si="0"/>
        <v>0</v>
      </c>
      <c r="H26" s="141"/>
    </row>
    <row r="27" spans="1:8" s="1" customFormat="1" ht="12.75" customHeight="1" x14ac:dyDescent="0.25">
      <c r="A27" s="33"/>
      <c r="B27" s="98" t="s">
        <v>75</v>
      </c>
      <c r="C27" s="59" t="s">
        <v>20</v>
      </c>
      <c r="D27" s="10">
        <v>40</v>
      </c>
      <c r="E27" s="6" t="s">
        <v>94</v>
      </c>
      <c r="F27" s="7">
        <v>20000</v>
      </c>
      <c r="G27" s="7">
        <f t="shared" si="0"/>
        <v>800000</v>
      </c>
    </row>
    <row r="28" spans="1:8" s="1" customFormat="1" ht="12.75" customHeight="1" x14ac:dyDescent="0.25">
      <c r="A28" s="33"/>
      <c r="B28" s="98" t="s">
        <v>93</v>
      </c>
      <c r="C28" s="59" t="s">
        <v>20</v>
      </c>
      <c r="D28" s="10">
        <v>1.5</v>
      </c>
      <c r="E28" s="6" t="s">
        <v>94</v>
      </c>
      <c r="F28" s="7">
        <v>20000</v>
      </c>
      <c r="G28" s="7">
        <f t="shared" si="0"/>
        <v>30000</v>
      </c>
    </row>
    <row r="29" spans="1:8" s="1" customFormat="1" ht="12.75" customHeight="1" x14ac:dyDescent="0.25">
      <c r="A29" s="8"/>
      <c r="B29" s="60" t="s">
        <v>21</v>
      </c>
      <c r="C29" s="11"/>
      <c r="D29" s="11"/>
      <c r="E29" s="163"/>
      <c r="F29" s="163"/>
      <c r="G29" s="164">
        <f>SUM(G21:G28)</f>
        <v>1209000</v>
      </c>
    </row>
    <row r="30" spans="1:8" s="1" customFormat="1" ht="12.2" customHeight="1" x14ac:dyDescent="0.25">
      <c r="A30" s="2"/>
      <c r="B30" s="91"/>
      <c r="C30" s="93"/>
      <c r="D30" s="93"/>
      <c r="E30" s="93"/>
      <c r="F30" s="100"/>
      <c r="G30" s="100"/>
    </row>
    <row r="31" spans="1:8" s="1" customFormat="1" ht="12.2" customHeight="1" x14ac:dyDescent="0.25">
      <c r="A31" s="4"/>
      <c r="B31" s="101" t="s">
        <v>22</v>
      </c>
      <c r="C31" s="102"/>
      <c r="D31" s="103"/>
      <c r="E31" s="103"/>
      <c r="F31" s="104"/>
      <c r="G31" s="104"/>
    </row>
    <row r="32" spans="1:8" s="1" customFormat="1" ht="24" customHeight="1" x14ac:dyDescent="0.25">
      <c r="A32" s="4"/>
      <c r="B32" s="105" t="s">
        <v>14</v>
      </c>
      <c r="C32" s="106" t="s">
        <v>15</v>
      </c>
      <c r="D32" s="106" t="s">
        <v>16</v>
      </c>
      <c r="E32" s="105" t="s">
        <v>17</v>
      </c>
      <c r="F32" s="106" t="s">
        <v>18</v>
      </c>
      <c r="G32" s="105" t="s">
        <v>19</v>
      </c>
    </row>
    <row r="33" spans="1:14" s="1" customFormat="1" ht="12.2" customHeight="1" x14ac:dyDescent="0.25">
      <c r="A33" s="33"/>
      <c r="B33" s="71"/>
      <c r="C33" s="72"/>
      <c r="D33" s="72"/>
      <c r="E33" s="72"/>
      <c r="F33" s="73"/>
      <c r="G33" s="73"/>
    </row>
    <row r="34" spans="1:14" s="1" customFormat="1" ht="12.2" customHeight="1" x14ac:dyDescent="0.25">
      <c r="A34" s="33"/>
      <c r="B34" s="107" t="s">
        <v>23</v>
      </c>
      <c r="C34" s="108"/>
      <c r="D34" s="108"/>
      <c r="E34" s="108"/>
      <c r="F34" s="109"/>
      <c r="G34" s="110"/>
    </row>
    <row r="35" spans="1:14" s="1" customFormat="1" ht="12.2" customHeight="1" x14ac:dyDescent="0.25">
      <c r="A35" s="2"/>
      <c r="B35" s="111"/>
      <c r="C35" s="112"/>
      <c r="D35" s="112"/>
      <c r="E35" s="112"/>
      <c r="F35" s="113"/>
      <c r="G35" s="113"/>
    </row>
    <row r="36" spans="1:14" s="1" customFormat="1" ht="12.2" customHeight="1" x14ac:dyDescent="0.25">
      <c r="A36" s="4"/>
      <c r="B36" s="101" t="s">
        <v>24</v>
      </c>
      <c r="C36" s="102"/>
      <c r="D36" s="103"/>
      <c r="E36" s="103"/>
      <c r="F36" s="104"/>
      <c r="G36" s="104"/>
    </row>
    <row r="37" spans="1:14" s="1" customFormat="1" ht="24" customHeight="1" x14ac:dyDescent="0.25">
      <c r="A37" s="4"/>
      <c r="B37" s="114" t="s">
        <v>14</v>
      </c>
      <c r="C37" s="114" t="s">
        <v>15</v>
      </c>
      <c r="D37" s="114" t="s">
        <v>16</v>
      </c>
      <c r="E37" s="114" t="s">
        <v>17</v>
      </c>
      <c r="F37" s="115" t="s">
        <v>18</v>
      </c>
      <c r="G37" s="114" t="s">
        <v>19</v>
      </c>
    </row>
    <row r="38" spans="1:14" s="1" customFormat="1" ht="12.75" customHeight="1" x14ac:dyDescent="0.25">
      <c r="A38" s="8"/>
      <c r="B38" s="75" t="s">
        <v>95</v>
      </c>
      <c r="C38" s="145" t="s">
        <v>110</v>
      </c>
      <c r="D38" s="142">
        <v>0.4</v>
      </c>
      <c r="E38" s="146" t="s">
        <v>65</v>
      </c>
      <c r="F38" s="143">
        <v>220000</v>
      </c>
      <c r="G38" s="7">
        <f t="shared" ref="G38:G41" si="1">(D38*F38)</f>
        <v>88000</v>
      </c>
      <c r="H38" s="144"/>
      <c r="I38" s="141"/>
      <c r="J38" s="141"/>
      <c r="K38" s="141"/>
      <c r="L38" s="141"/>
      <c r="M38" s="141"/>
      <c r="N38" s="141"/>
    </row>
    <row r="39" spans="1:14" s="1" customFormat="1" ht="12.75" customHeight="1" x14ac:dyDescent="0.25">
      <c r="A39" s="8"/>
      <c r="B39" s="75" t="s">
        <v>76</v>
      </c>
      <c r="C39" s="145" t="s">
        <v>110</v>
      </c>
      <c r="D39" s="142">
        <v>0.1</v>
      </c>
      <c r="E39" s="146" t="s">
        <v>96</v>
      </c>
      <c r="F39" s="143">
        <v>220000</v>
      </c>
      <c r="G39" s="7">
        <f t="shared" si="1"/>
        <v>22000</v>
      </c>
      <c r="H39" s="144"/>
      <c r="I39" s="141"/>
      <c r="J39" s="141"/>
      <c r="K39" s="141"/>
      <c r="L39" s="141"/>
      <c r="M39" s="141"/>
      <c r="N39" s="141"/>
    </row>
    <row r="40" spans="1:14" s="1" customFormat="1" ht="12.75" customHeight="1" x14ac:dyDescent="0.25">
      <c r="A40" s="8"/>
      <c r="B40" s="75" t="s">
        <v>77</v>
      </c>
      <c r="C40" s="145" t="s">
        <v>110</v>
      </c>
      <c r="D40" s="142">
        <v>0.1</v>
      </c>
      <c r="E40" s="146" t="s">
        <v>96</v>
      </c>
      <c r="F40" s="143">
        <v>220000</v>
      </c>
      <c r="G40" s="7">
        <f t="shared" si="1"/>
        <v>22000</v>
      </c>
      <c r="K40" s="74" t="s">
        <v>69</v>
      </c>
    </row>
    <row r="41" spans="1:14" s="1" customFormat="1" ht="12.75" customHeight="1" x14ac:dyDescent="0.25">
      <c r="A41" s="8"/>
      <c r="B41" s="75" t="s">
        <v>78</v>
      </c>
      <c r="C41" s="145" t="s">
        <v>110</v>
      </c>
      <c r="D41" s="142">
        <v>0.1</v>
      </c>
      <c r="E41" s="146" t="s">
        <v>97</v>
      </c>
      <c r="F41" s="143">
        <v>220000</v>
      </c>
      <c r="G41" s="7">
        <f t="shared" si="1"/>
        <v>22000</v>
      </c>
    </row>
    <row r="42" spans="1:14" s="1" customFormat="1" ht="12.75" customHeight="1" x14ac:dyDescent="0.25">
      <c r="A42" s="4"/>
      <c r="B42" s="12" t="s">
        <v>25</v>
      </c>
      <c r="C42" s="13"/>
      <c r="D42" s="13"/>
      <c r="E42" s="13"/>
      <c r="F42" s="14"/>
      <c r="G42" s="15">
        <f>SUM(G38:G41)</f>
        <v>154000</v>
      </c>
    </row>
    <row r="43" spans="1:14" s="1" customFormat="1" ht="12.2" customHeight="1" x14ac:dyDescent="0.25">
      <c r="A43" s="2"/>
      <c r="B43" s="116"/>
      <c r="C43" s="117"/>
      <c r="D43" s="117"/>
      <c r="E43" s="117"/>
      <c r="F43" s="118"/>
      <c r="G43" s="118"/>
    </row>
    <row r="44" spans="1:14" s="1" customFormat="1" ht="12.2" customHeight="1" x14ac:dyDescent="0.25">
      <c r="A44" s="4"/>
      <c r="B44" s="101" t="s">
        <v>26</v>
      </c>
      <c r="C44" s="102"/>
      <c r="D44" s="103"/>
      <c r="E44" s="103"/>
      <c r="F44" s="104"/>
      <c r="G44" s="104"/>
    </row>
    <row r="45" spans="1:14" s="1" customFormat="1" ht="24" customHeight="1" x14ac:dyDescent="0.25">
      <c r="A45" s="4"/>
      <c r="B45" s="115" t="s">
        <v>27</v>
      </c>
      <c r="C45" s="115" t="s">
        <v>28</v>
      </c>
      <c r="D45" s="115" t="s">
        <v>29</v>
      </c>
      <c r="E45" s="115" t="s">
        <v>17</v>
      </c>
      <c r="F45" s="115" t="s">
        <v>18</v>
      </c>
      <c r="G45" s="115" t="s">
        <v>19</v>
      </c>
      <c r="K45" s="58"/>
    </row>
    <row r="46" spans="1:14" s="1" customFormat="1" ht="12.75" customHeight="1" x14ac:dyDescent="0.25">
      <c r="A46" s="8"/>
      <c r="B46" s="16" t="s">
        <v>98</v>
      </c>
      <c r="C46" s="17"/>
      <c r="D46" s="17"/>
      <c r="E46" s="17"/>
      <c r="F46" s="17"/>
      <c r="G46" s="17"/>
      <c r="K46" s="58"/>
    </row>
    <row r="47" spans="1:14" s="1" customFormat="1" ht="12.75" customHeight="1" x14ac:dyDescent="0.25">
      <c r="A47" s="8"/>
      <c r="B47" s="61" t="s">
        <v>99</v>
      </c>
      <c r="C47" s="62" t="s">
        <v>102</v>
      </c>
      <c r="D47" s="63">
        <v>120</v>
      </c>
      <c r="E47" s="62" t="s">
        <v>66</v>
      </c>
      <c r="F47" s="64">
        <v>2520</v>
      </c>
      <c r="G47" s="64">
        <f>D47*F47</f>
        <v>302400</v>
      </c>
      <c r="K47" s="58"/>
    </row>
    <row r="48" spans="1:14" s="1" customFormat="1" ht="12.75" customHeight="1" x14ac:dyDescent="0.25">
      <c r="A48" s="8"/>
      <c r="B48" s="61" t="s">
        <v>100</v>
      </c>
      <c r="C48" s="62" t="s">
        <v>103</v>
      </c>
      <c r="D48" s="63">
        <v>2</v>
      </c>
      <c r="E48" s="62" t="s">
        <v>66</v>
      </c>
      <c r="F48" s="64">
        <v>31500</v>
      </c>
      <c r="G48" s="64">
        <f>D48*F48</f>
        <v>63000</v>
      </c>
      <c r="K48" s="58"/>
    </row>
    <row r="49" spans="1:9" s="1" customFormat="1" ht="12.75" customHeight="1" x14ac:dyDescent="0.25">
      <c r="A49" s="8"/>
      <c r="B49" s="76" t="s">
        <v>30</v>
      </c>
      <c r="C49" s="18" t="s">
        <v>104</v>
      </c>
      <c r="D49" s="19">
        <v>3</v>
      </c>
      <c r="E49" s="62" t="s">
        <v>66</v>
      </c>
      <c r="F49" s="20">
        <v>147000</v>
      </c>
      <c r="G49" s="20">
        <f>(D49*F49)</f>
        <v>441000</v>
      </c>
    </row>
    <row r="50" spans="1:9" s="1" customFormat="1" ht="12.75" customHeight="1" x14ac:dyDescent="0.25">
      <c r="A50" s="8"/>
      <c r="B50" s="21" t="s">
        <v>31</v>
      </c>
      <c r="C50" s="22"/>
      <c r="D50" s="77"/>
      <c r="E50" s="22"/>
      <c r="F50" s="20"/>
      <c r="G50" s="20"/>
    </row>
    <row r="51" spans="1:9" s="1" customFormat="1" ht="12.75" customHeight="1" x14ac:dyDescent="0.25">
      <c r="A51" s="8"/>
      <c r="B51" s="76" t="s">
        <v>79</v>
      </c>
      <c r="C51" s="18" t="s">
        <v>32</v>
      </c>
      <c r="D51" s="19">
        <v>1000</v>
      </c>
      <c r="E51" s="18" t="s">
        <v>66</v>
      </c>
      <c r="F51" s="20">
        <v>156</v>
      </c>
      <c r="G51" s="20">
        <f>(D51*F51)</f>
        <v>156000</v>
      </c>
    </row>
    <row r="52" spans="1:9" s="1" customFormat="1" ht="12.75" customHeight="1" x14ac:dyDescent="0.25">
      <c r="A52" s="8"/>
      <c r="B52" s="76" t="s">
        <v>80</v>
      </c>
      <c r="C52" s="18" t="s">
        <v>32</v>
      </c>
      <c r="D52" s="19">
        <v>250</v>
      </c>
      <c r="E52" s="18" t="s">
        <v>67</v>
      </c>
      <c r="F52" s="20">
        <v>1200</v>
      </c>
      <c r="G52" s="20">
        <f t="shared" ref="G52:G62" si="2">(D52*F52)</f>
        <v>300000</v>
      </c>
    </row>
    <row r="53" spans="1:9" s="1" customFormat="1" ht="12.75" customHeight="1" x14ac:dyDescent="0.25">
      <c r="A53" s="8"/>
      <c r="B53" s="76" t="s">
        <v>81</v>
      </c>
      <c r="C53" s="18" t="s">
        <v>32</v>
      </c>
      <c r="D53" s="77">
        <v>500</v>
      </c>
      <c r="E53" s="18" t="s">
        <v>67</v>
      </c>
      <c r="F53" s="20">
        <v>1180</v>
      </c>
      <c r="G53" s="20">
        <f t="shared" si="2"/>
        <v>590000</v>
      </c>
    </row>
    <row r="54" spans="1:9" s="1" customFormat="1" ht="12.75" customHeight="1" x14ac:dyDescent="0.25">
      <c r="A54" s="8"/>
      <c r="B54" s="76" t="s">
        <v>82</v>
      </c>
      <c r="C54" s="18" t="s">
        <v>33</v>
      </c>
      <c r="D54" s="19">
        <v>5</v>
      </c>
      <c r="E54" s="18" t="s">
        <v>67</v>
      </c>
      <c r="F54" s="20">
        <v>8925</v>
      </c>
      <c r="G54" s="20">
        <f t="shared" si="2"/>
        <v>44625</v>
      </c>
    </row>
    <row r="55" spans="1:9" s="1" customFormat="1" ht="12.75" customHeight="1" x14ac:dyDescent="0.25">
      <c r="A55" s="8"/>
      <c r="B55" s="76" t="s">
        <v>83</v>
      </c>
      <c r="C55" s="18" t="s">
        <v>32</v>
      </c>
      <c r="D55" s="19">
        <v>10</v>
      </c>
      <c r="E55" s="18" t="s">
        <v>67</v>
      </c>
      <c r="F55" s="20">
        <v>2835</v>
      </c>
      <c r="G55" s="20">
        <f t="shared" si="2"/>
        <v>28350</v>
      </c>
    </row>
    <row r="56" spans="1:9" s="1" customFormat="1" ht="12.75" customHeight="1" x14ac:dyDescent="0.25">
      <c r="A56" s="8"/>
      <c r="B56" s="76" t="s">
        <v>84</v>
      </c>
      <c r="C56" s="22" t="s">
        <v>32</v>
      </c>
      <c r="D56" s="77">
        <v>2000</v>
      </c>
      <c r="E56" s="18" t="s">
        <v>67</v>
      </c>
      <c r="F56" s="20">
        <v>200</v>
      </c>
      <c r="G56" s="20">
        <f t="shared" si="2"/>
        <v>400000</v>
      </c>
    </row>
    <row r="57" spans="1:9" s="1" customFormat="1" ht="12.75" customHeight="1" x14ac:dyDescent="0.25">
      <c r="A57" s="8"/>
      <c r="B57" s="65" t="s">
        <v>106</v>
      </c>
      <c r="C57" s="66"/>
      <c r="D57" s="67"/>
      <c r="E57" s="66"/>
      <c r="F57" s="68"/>
      <c r="G57" s="20"/>
    </row>
    <row r="58" spans="1:9" s="1" customFormat="1" ht="12.75" customHeight="1" x14ac:dyDescent="0.25">
      <c r="A58" s="8"/>
      <c r="B58" s="69" t="s">
        <v>64</v>
      </c>
      <c r="C58" s="66" t="s">
        <v>33</v>
      </c>
      <c r="D58" s="67">
        <v>3</v>
      </c>
      <c r="E58" s="66" t="s">
        <v>65</v>
      </c>
      <c r="F58" s="68">
        <v>14000</v>
      </c>
      <c r="G58" s="20">
        <f t="shared" si="2"/>
        <v>42000</v>
      </c>
    </row>
    <row r="59" spans="1:9" s="1" customFormat="1" ht="12.75" customHeight="1" x14ac:dyDescent="0.25">
      <c r="A59" s="8"/>
      <c r="B59" s="69" t="s">
        <v>85</v>
      </c>
      <c r="C59" s="66" t="s">
        <v>33</v>
      </c>
      <c r="D59" s="67">
        <v>1</v>
      </c>
      <c r="E59" s="66" t="s">
        <v>67</v>
      </c>
      <c r="F59" s="68">
        <v>4462</v>
      </c>
      <c r="G59" s="20">
        <f t="shared" si="2"/>
        <v>4462</v>
      </c>
    </row>
    <row r="60" spans="1:9" s="1" customFormat="1" ht="12.75" customHeight="1" x14ac:dyDescent="0.25">
      <c r="A60" s="8"/>
      <c r="B60" s="69" t="s">
        <v>68</v>
      </c>
      <c r="C60" s="66" t="s">
        <v>86</v>
      </c>
      <c r="D60" s="67">
        <v>1</v>
      </c>
      <c r="E60" s="66" t="s">
        <v>67</v>
      </c>
      <c r="F60" s="68">
        <v>13500</v>
      </c>
      <c r="G60" s="20">
        <f t="shared" ref="G60:G61" si="3">(D60*F60)</f>
        <v>13500</v>
      </c>
    </row>
    <row r="61" spans="1:9" s="1" customFormat="1" ht="12.75" customHeight="1" x14ac:dyDescent="0.25">
      <c r="A61" s="8"/>
      <c r="B61" s="69" t="s">
        <v>101</v>
      </c>
      <c r="C61" s="66" t="s">
        <v>33</v>
      </c>
      <c r="D61" s="67">
        <v>1</v>
      </c>
      <c r="E61" s="66" t="s">
        <v>67</v>
      </c>
      <c r="F61" s="68">
        <v>52500</v>
      </c>
      <c r="G61" s="20">
        <f t="shared" si="3"/>
        <v>52500</v>
      </c>
    </row>
    <row r="62" spans="1:9" s="1" customFormat="1" ht="12.75" customHeight="1" x14ac:dyDescent="0.25">
      <c r="A62" s="8"/>
      <c r="B62" s="69" t="s">
        <v>89</v>
      </c>
      <c r="C62" s="66" t="s">
        <v>32</v>
      </c>
      <c r="D62" s="67">
        <v>1</v>
      </c>
      <c r="E62" s="66" t="s">
        <v>67</v>
      </c>
      <c r="F62" s="68">
        <v>52500</v>
      </c>
      <c r="G62" s="20">
        <f t="shared" si="2"/>
        <v>52500</v>
      </c>
      <c r="I62" s="70"/>
    </row>
    <row r="63" spans="1:9" s="1" customFormat="1" ht="13.7" customHeight="1" x14ac:dyDescent="0.25">
      <c r="A63" s="4"/>
      <c r="B63" s="12" t="s">
        <v>34</v>
      </c>
      <c r="C63" s="13"/>
      <c r="D63" s="13"/>
      <c r="E63" s="13"/>
      <c r="F63" s="14"/>
      <c r="G63" s="15">
        <f>SUM(G46:G62)</f>
        <v>2490337</v>
      </c>
    </row>
    <row r="64" spans="1:9" s="1" customFormat="1" ht="12.2" customHeight="1" x14ac:dyDescent="0.25">
      <c r="A64" s="2"/>
      <c r="B64" s="116"/>
      <c r="C64" s="117"/>
      <c r="D64" s="117"/>
      <c r="E64" s="119"/>
      <c r="F64" s="118"/>
      <c r="G64" s="118"/>
    </row>
    <row r="65" spans="1:7" s="1" customFormat="1" ht="12.2" customHeight="1" x14ac:dyDescent="0.25">
      <c r="A65" s="4"/>
      <c r="B65" s="101" t="s">
        <v>35</v>
      </c>
      <c r="C65" s="102"/>
      <c r="D65" s="103"/>
      <c r="E65" s="103"/>
      <c r="F65" s="104"/>
      <c r="G65" s="104"/>
    </row>
    <row r="66" spans="1:7" s="1" customFormat="1" ht="24" customHeight="1" x14ac:dyDescent="0.25">
      <c r="A66" s="4"/>
      <c r="B66" s="114" t="s">
        <v>36</v>
      </c>
      <c r="C66" s="115" t="s">
        <v>28</v>
      </c>
      <c r="D66" s="115" t="s">
        <v>29</v>
      </c>
      <c r="E66" s="114" t="s">
        <v>17</v>
      </c>
      <c r="F66" s="115" t="s">
        <v>18</v>
      </c>
      <c r="G66" s="114" t="s">
        <v>19</v>
      </c>
    </row>
    <row r="67" spans="1:7" s="1" customFormat="1" ht="12.75" customHeight="1" x14ac:dyDescent="0.25">
      <c r="A67" s="8"/>
      <c r="B67" s="75"/>
      <c r="C67" s="18"/>
      <c r="D67" s="20"/>
      <c r="E67" s="9"/>
      <c r="F67" s="20"/>
      <c r="G67" s="20"/>
    </row>
    <row r="68" spans="1:7" s="1" customFormat="1" ht="13.7" customHeight="1" x14ac:dyDescent="0.25">
      <c r="A68" s="4"/>
      <c r="B68" s="120"/>
      <c r="C68" s="121"/>
      <c r="D68" s="121"/>
      <c r="E68" s="121"/>
      <c r="F68" s="122"/>
      <c r="G68" s="123"/>
    </row>
    <row r="69" spans="1:7" s="1" customFormat="1" ht="12.2" customHeight="1" x14ac:dyDescent="0.25">
      <c r="A69" s="2"/>
      <c r="B69" s="124"/>
      <c r="C69" s="124"/>
      <c r="D69" s="124"/>
      <c r="E69" s="124"/>
      <c r="F69" s="125"/>
      <c r="G69" s="125"/>
    </row>
    <row r="70" spans="1:7" s="1" customFormat="1" ht="12.2" customHeight="1" x14ac:dyDescent="0.25">
      <c r="A70" s="33"/>
      <c r="B70" s="126" t="s">
        <v>37</v>
      </c>
      <c r="C70" s="127"/>
      <c r="D70" s="127"/>
      <c r="E70" s="127"/>
      <c r="F70" s="127"/>
      <c r="G70" s="128">
        <f>G29+G42+G63+G68</f>
        <v>3853337</v>
      </c>
    </row>
    <row r="71" spans="1:7" s="1" customFormat="1" ht="12.2" customHeight="1" x14ac:dyDescent="0.25">
      <c r="A71" s="33"/>
      <c r="B71" s="129" t="s">
        <v>38</v>
      </c>
      <c r="C71" s="130"/>
      <c r="D71" s="130"/>
      <c r="E71" s="130"/>
      <c r="F71" s="130"/>
      <c r="G71" s="131">
        <f>G70*0.05</f>
        <v>192666.85</v>
      </c>
    </row>
    <row r="72" spans="1:7" s="1" customFormat="1" ht="12.2" customHeight="1" x14ac:dyDescent="0.25">
      <c r="A72" s="33"/>
      <c r="B72" s="132" t="s">
        <v>39</v>
      </c>
      <c r="C72" s="133"/>
      <c r="D72" s="133"/>
      <c r="E72" s="133"/>
      <c r="F72" s="133"/>
      <c r="G72" s="134">
        <f>G71+G70</f>
        <v>4046003.85</v>
      </c>
    </row>
    <row r="73" spans="1:7" s="1" customFormat="1" ht="12.2" customHeight="1" x14ac:dyDescent="0.25">
      <c r="A73" s="33"/>
      <c r="B73" s="129" t="s">
        <v>40</v>
      </c>
      <c r="C73" s="130"/>
      <c r="D73" s="130"/>
      <c r="E73" s="130"/>
      <c r="F73" s="130"/>
      <c r="G73" s="131">
        <f>G12</f>
        <v>6300000</v>
      </c>
    </row>
    <row r="74" spans="1:7" s="1" customFormat="1" ht="12.2" customHeight="1" x14ac:dyDescent="0.25">
      <c r="A74" s="33"/>
      <c r="B74" s="135" t="s">
        <v>41</v>
      </c>
      <c r="C74" s="136"/>
      <c r="D74" s="136"/>
      <c r="E74" s="136"/>
      <c r="F74" s="136"/>
      <c r="G74" s="137">
        <f>G73-G72</f>
        <v>2253996.15</v>
      </c>
    </row>
    <row r="75" spans="1:7" s="1" customFormat="1" ht="12.2" customHeight="1" x14ac:dyDescent="0.25">
      <c r="A75" s="33"/>
      <c r="B75" s="34" t="s">
        <v>42</v>
      </c>
      <c r="C75" s="35"/>
      <c r="D75" s="35"/>
      <c r="E75" s="35"/>
      <c r="F75" s="35"/>
      <c r="G75" s="30"/>
    </row>
    <row r="76" spans="1:7" s="1" customFormat="1" ht="12.75" customHeight="1" thickBot="1" x14ac:dyDescent="0.3">
      <c r="A76" s="33"/>
      <c r="B76" s="36"/>
      <c r="C76" s="35"/>
      <c r="D76" s="35"/>
      <c r="E76" s="35"/>
      <c r="F76" s="35"/>
      <c r="G76" s="30"/>
    </row>
    <row r="77" spans="1:7" s="1" customFormat="1" ht="12.2" customHeight="1" x14ac:dyDescent="0.25">
      <c r="A77" s="33"/>
      <c r="B77" s="48" t="s">
        <v>43</v>
      </c>
      <c r="C77" s="49"/>
      <c r="D77" s="49"/>
      <c r="E77" s="49"/>
      <c r="F77" s="50"/>
      <c r="G77" s="30"/>
    </row>
    <row r="78" spans="1:7" s="1" customFormat="1" ht="12.2" customHeight="1" x14ac:dyDescent="0.25">
      <c r="A78" s="33"/>
      <c r="B78" s="51" t="s">
        <v>44</v>
      </c>
      <c r="C78" s="32"/>
      <c r="D78" s="32"/>
      <c r="E78" s="32"/>
      <c r="F78" s="52"/>
      <c r="G78" s="30"/>
    </row>
    <row r="79" spans="1:7" s="1" customFormat="1" ht="12.2" customHeight="1" x14ac:dyDescent="0.25">
      <c r="A79" s="33"/>
      <c r="B79" s="51" t="s">
        <v>45</v>
      </c>
      <c r="C79" s="32"/>
      <c r="D79" s="32"/>
      <c r="E79" s="32"/>
      <c r="F79" s="52"/>
      <c r="G79" s="30"/>
    </row>
    <row r="80" spans="1:7" s="1" customFormat="1" ht="12.2" customHeight="1" x14ac:dyDescent="0.25">
      <c r="A80" s="33"/>
      <c r="B80" s="51" t="s">
        <v>46</v>
      </c>
      <c r="C80" s="32"/>
      <c r="D80" s="32"/>
      <c r="E80" s="32"/>
      <c r="F80" s="52"/>
      <c r="G80" s="30"/>
    </row>
    <row r="81" spans="1:7" s="1" customFormat="1" ht="12.2" customHeight="1" x14ac:dyDescent="0.25">
      <c r="A81" s="33"/>
      <c r="B81" s="51" t="s">
        <v>47</v>
      </c>
      <c r="C81" s="32"/>
      <c r="D81" s="32"/>
      <c r="E81" s="32"/>
      <c r="F81" s="52"/>
      <c r="G81" s="30"/>
    </row>
    <row r="82" spans="1:7" s="1" customFormat="1" ht="12.2" customHeight="1" x14ac:dyDescent="0.25">
      <c r="A82" s="33"/>
      <c r="B82" s="51" t="s">
        <v>48</v>
      </c>
      <c r="C82" s="32"/>
      <c r="D82" s="32"/>
      <c r="E82" s="32"/>
      <c r="F82" s="52"/>
      <c r="G82" s="30"/>
    </row>
    <row r="83" spans="1:7" s="1" customFormat="1" ht="12.75" customHeight="1" thickBot="1" x14ac:dyDescent="0.3">
      <c r="A83" s="33"/>
      <c r="B83" s="53" t="s">
        <v>49</v>
      </c>
      <c r="C83" s="54"/>
      <c r="D83" s="54"/>
      <c r="E83" s="54"/>
      <c r="F83" s="55"/>
      <c r="G83" s="30"/>
    </row>
    <row r="84" spans="1:7" s="1" customFormat="1" ht="12.75" customHeight="1" x14ac:dyDescent="0.25">
      <c r="A84" s="33"/>
      <c r="B84" s="46"/>
      <c r="C84" s="32"/>
      <c r="D84" s="32"/>
      <c r="E84" s="32"/>
      <c r="F84" s="32"/>
      <c r="G84" s="30"/>
    </row>
    <row r="85" spans="1:7" s="1" customFormat="1" ht="15" customHeight="1" thickBot="1" x14ac:dyDescent="0.3">
      <c r="A85" s="33"/>
      <c r="B85" s="155" t="s">
        <v>50</v>
      </c>
      <c r="C85" s="156"/>
      <c r="D85" s="45"/>
      <c r="E85" s="24"/>
      <c r="F85" s="24"/>
      <c r="G85" s="30"/>
    </row>
    <row r="86" spans="1:7" s="1" customFormat="1" ht="12.2" customHeight="1" x14ac:dyDescent="0.25">
      <c r="A86" s="33"/>
      <c r="B86" s="38" t="s">
        <v>36</v>
      </c>
      <c r="C86" s="25" t="s">
        <v>107</v>
      </c>
      <c r="D86" s="39" t="s">
        <v>51</v>
      </c>
      <c r="E86" s="24"/>
      <c r="F86" s="24"/>
      <c r="G86" s="30"/>
    </row>
    <row r="87" spans="1:7" s="1" customFormat="1" ht="12.2" customHeight="1" x14ac:dyDescent="0.25">
      <c r="A87" s="33"/>
      <c r="B87" s="40" t="s">
        <v>52</v>
      </c>
      <c r="C87" s="26">
        <f>G29</f>
        <v>1209000</v>
      </c>
      <c r="D87" s="41">
        <f>(C87/C93)</f>
        <v>0.29881335876632942</v>
      </c>
      <c r="E87" s="24"/>
      <c r="F87" s="24"/>
      <c r="G87" s="30"/>
    </row>
    <row r="88" spans="1:7" s="1" customFormat="1" ht="12.2" customHeight="1" x14ac:dyDescent="0.25">
      <c r="A88" s="33"/>
      <c r="B88" s="40" t="s">
        <v>53</v>
      </c>
      <c r="C88" s="26">
        <f>G34</f>
        <v>0</v>
      </c>
      <c r="D88" s="41">
        <f>C88/C93</f>
        <v>0</v>
      </c>
      <c r="E88" s="24"/>
      <c r="F88" s="24"/>
      <c r="G88" s="30"/>
    </row>
    <row r="89" spans="1:7" s="1" customFormat="1" ht="12.2" customHeight="1" x14ac:dyDescent="0.25">
      <c r="A89" s="33"/>
      <c r="B89" s="40" t="s">
        <v>54</v>
      </c>
      <c r="C89" s="26">
        <f>G42</f>
        <v>154000</v>
      </c>
      <c r="D89" s="41">
        <f>C89/C93</f>
        <v>3.8062247518622604E-2</v>
      </c>
      <c r="E89" s="24"/>
      <c r="F89" s="24"/>
      <c r="G89" s="30"/>
    </row>
    <row r="90" spans="1:7" s="1" customFormat="1" ht="12.2" customHeight="1" x14ac:dyDescent="0.25">
      <c r="A90" s="33"/>
      <c r="B90" s="40" t="s">
        <v>27</v>
      </c>
      <c r="C90" s="26">
        <f>G63</f>
        <v>2490337</v>
      </c>
      <c r="D90" s="41">
        <f>C90/C93</f>
        <v>0.61550534609600038</v>
      </c>
      <c r="E90" s="24"/>
      <c r="F90" s="24"/>
      <c r="G90" s="30"/>
    </row>
    <row r="91" spans="1:7" s="1" customFormat="1" ht="12.2" customHeight="1" x14ac:dyDescent="0.25">
      <c r="A91" s="33"/>
      <c r="B91" s="40" t="s">
        <v>55</v>
      </c>
      <c r="C91" s="27">
        <f>G68</f>
        <v>0</v>
      </c>
      <c r="D91" s="41">
        <f>C91/C93</f>
        <v>0</v>
      </c>
      <c r="E91" s="29"/>
      <c r="F91" s="29"/>
      <c r="G91" s="30"/>
    </row>
    <row r="92" spans="1:7" s="1" customFormat="1" ht="12.2" customHeight="1" x14ac:dyDescent="0.25">
      <c r="A92" s="33"/>
      <c r="B92" s="40" t="s">
        <v>56</v>
      </c>
      <c r="C92" s="27">
        <f>G71</f>
        <v>192666.85</v>
      </c>
      <c r="D92" s="41">
        <f>C92/C93</f>
        <v>4.7619047619047616E-2</v>
      </c>
      <c r="E92" s="29"/>
      <c r="F92" s="29"/>
      <c r="G92" s="30"/>
    </row>
    <row r="93" spans="1:7" s="1" customFormat="1" ht="12.75" customHeight="1" thickBot="1" x14ac:dyDescent="0.3">
      <c r="A93" s="33"/>
      <c r="B93" s="42" t="s">
        <v>57</v>
      </c>
      <c r="C93" s="43">
        <f>SUM(C87:C92)</f>
        <v>4046003.85</v>
      </c>
      <c r="D93" s="44">
        <f>SUM(D87:D92)</f>
        <v>1</v>
      </c>
      <c r="E93" s="29"/>
      <c r="F93" s="29"/>
      <c r="G93" s="30"/>
    </row>
    <row r="94" spans="1:7" s="1" customFormat="1" ht="12.2" customHeight="1" x14ac:dyDescent="0.25">
      <c r="A94" s="33"/>
      <c r="B94" s="36"/>
      <c r="C94" s="35"/>
      <c r="D94" s="35"/>
      <c r="E94" s="35"/>
      <c r="F94" s="35"/>
      <c r="G94" s="30"/>
    </row>
    <row r="95" spans="1:7" s="1" customFormat="1" ht="12.75" customHeight="1" x14ac:dyDescent="0.25">
      <c r="A95" s="33"/>
      <c r="B95" s="37"/>
      <c r="C95" s="35"/>
      <c r="D95" s="35"/>
      <c r="E95" s="35"/>
      <c r="F95" s="35"/>
      <c r="G95" s="30"/>
    </row>
    <row r="96" spans="1:7" s="1" customFormat="1" ht="12.2" customHeight="1" thickBot="1" x14ac:dyDescent="0.3">
      <c r="A96" s="23"/>
      <c r="B96" s="149"/>
      <c r="C96" s="150" t="s">
        <v>111</v>
      </c>
      <c r="D96" s="151"/>
      <c r="E96" s="152"/>
      <c r="F96" s="28"/>
      <c r="G96" s="30"/>
    </row>
    <row r="97" spans="1:7" s="1" customFormat="1" ht="12.2" customHeight="1" x14ac:dyDescent="0.25">
      <c r="A97" s="33"/>
      <c r="B97" s="147" t="s">
        <v>113</v>
      </c>
      <c r="C97" s="138">
        <v>1600</v>
      </c>
      <c r="D97" s="138">
        <v>1800</v>
      </c>
      <c r="E97" s="139">
        <v>2000</v>
      </c>
      <c r="F97" s="56"/>
      <c r="G97" s="31"/>
    </row>
    <row r="98" spans="1:7" s="1" customFormat="1" ht="12.75" customHeight="1" thickBot="1" x14ac:dyDescent="0.3">
      <c r="A98" s="33"/>
      <c r="B98" s="148" t="s">
        <v>112</v>
      </c>
      <c r="C98" s="43">
        <f>(G72/C97)</f>
        <v>2528.7524062500001</v>
      </c>
      <c r="D98" s="43">
        <f>(G72/D97)</f>
        <v>2247.7799166666668</v>
      </c>
      <c r="E98" s="57">
        <f>(G72/E97)</f>
        <v>2023.001925</v>
      </c>
      <c r="F98" s="56"/>
      <c r="G98" s="31"/>
    </row>
    <row r="99" spans="1:7" s="1" customFormat="1" ht="15.6" customHeight="1" x14ac:dyDescent="0.25">
      <c r="A99" s="33"/>
      <c r="B99" s="47" t="s">
        <v>58</v>
      </c>
      <c r="C99" s="32"/>
      <c r="D99" s="32"/>
      <c r="E99" s="32"/>
      <c r="F99" s="32"/>
      <c r="G99" s="32"/>
    </row>
  </sheetData>
  <mergeCells count="8">
    <mergeCell ref="B17:G17"/>
    <mergeCell ref="B85:C85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2022-07-05T17:50:33Z</dcterms:modified>
</cp:coreProperties>
</file>