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MUCO\"/>
    </mc:Choice>
  </mc:AlternateContent>
  <bookViews>
    <workbookView xWindow="0" yWindow="0" windowWidth="24000" windowHeight="9735"/>
  </bookViews>
  <sheets>
    <sheet name="LECHUGA" sheetId="1" r:id="rId1"/>
  </sheets>
  <definedNames>
    <definedName name="_xlnm.Print_Area" localSheetId="0">LECHUGA!$A$1:$G$89</definedName>
  </definedNames>
  <calcPr calcId="152511"/>
</workbook>
</file>

<file path=xl/calcChain.xml><?xml version="1.0" encoding="utf-8"?>
<calcChain xmlns="http://schemas.openxmlformats.org/spreadsheetml/2006/main">
  <c r="C82" i="1" l="1"/>
  <c r="G32" i="1" l="1"/>
  <c r="G33" i="1" l="1"/>
  <c r="G12" i="1"/>
  <c r="D87" i="1" l="1"/>
  <c r="E87" i="1" s="1"/>
  <c r="C87" i="1" l="1"/>
  <c r="G44" i="1"/>
  <c r="G38" i="1"/>
  <c r="G39" i="1"/>
  <c r="C78" i="1" l="1"/>
  <c r="C81" i="1" l="1"/>
  <c r="G46" i="1"/>
  <c r="G47" i="1"/>
  <c r="G49" i="1"/>
  <c r="G51" i="1"/>
  <c r="G52" i="1"/>
  <c r="G22" i="1"/>
  <c r="G23" i="1"/>
  <c r="G24" i="1"/>
  <c r="G25" i="1"/>
  <c r="G26" i="1"/>
  <c r="G27" i="1"/>
  <c r="G53" i="1" l="1"/>
  <c r="C80" i="1" s="1"/>
  <c r="G37" i="1" l="1"/>
  <c r="G21" i="1"/>
  <c r="G28" i="1" s="1"/>
  <c r="G63" i="1"/>
  <c r="C77" i="1" l="1"/>
  <c r="G40" i="1"/>
  <c r="C79" i="1" s="1"/>
  <c r="G60" i="1" l="1"/>
  <c r="G61" i="1" s="1"/>
  <c r="G62" i="1" s="1"/>
  <c r="C83" i="1"/>
  <c r="D79" i="1" s="1"/>
  <c r="D88" i="1" l="1"/>
  <c r="G64" i="1"/>
  <c r="D81" i="1"/>
  <c r="D78" i="1"/>
  <c r="D82" i="1"/>
  <c r="D80" i="1"/>
  <c r="D77" i="1"/>
  <c r="C88" i="1"/>
  <c r="E88" i="1"/>
  <c r="D83" i="1" l="1"/>
</calcChain>
</file>

<file path=xl/sharedStrings.xml><?xml version="1.0" encoding="utf-8"?>
<sst xmlns="http://schemas.openxmlformats.org/spreadsheetml/2006/main" count="146" uniqueCount="109">
  <si>
    <t>RUBRO O CULTIVO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</si>
  <si>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</si>
  <si>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</si>
  <si>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</si>
  <si>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</si>
  <si>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</si>
  <si>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</si>
  <si>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</si>
  <si>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</si>
  <si>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</si>
  <si>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</si>
  <si>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</si>
  <si>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</si>
  <si>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</si>
  <si>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</si>
  <si>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</si>
  <si>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</si>
  <si>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</si>
  <si>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</si>
  <si>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</si>
  <si>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</si>
  <si>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</si>
  <si>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</si>
  <si>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</si>
  <si>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</si>
  <si>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</si>
  <si>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</si>
  <si>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</si>
  <si>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</si>
  <si>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</si>
  <si>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</si>
  <si>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</si>
  <si>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</si>
  <si>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</si>
  <si>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</si>
  <si>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</si>
  <si>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</si>
  <si>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</si>
  <si>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</si>
  <si>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</si>
  <si>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</si>
  <si>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</si>
  <si>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</si>
  <si>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</si>
  <si>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</si>
  <si>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</si>
  <si>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</si>
  <si>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</si>
  <si>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</si>
  <si>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</si>
  <si>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</si>
  <si>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</si>
  <si>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</si>
  <si>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</si>
  <si>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</si>
  <si>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</si>
  <si>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ARAUCANIA</t>
  </si>
  <si>
    <t>TEMUCO</t>
  </si>
  <si>
    <t>FREIRE-TEMUCO</t>
  </si>
  <si>
    <t>Agosto</t>
  </si>
  <si>
    <t>INGRESO ESPERADO, CON IVA ($)</t>
  </si>
  <si>
    <t>DESTINO PRODUCCIÓN</t>
  </si>
  <si>
    <t>JM</t>
  </si>
  <si>
    <t>FUNGICIDAS</t>
  </si>
  <si>
    <t>LECHUGA</t>
  </si>
  <si>
    <t>CARDA</t>
  </si>
  <si>
    <t>MEDIO</t>
  </si>
  <si>
    <t>RENDIMIENTO (Unid/ha)</t>
  </si>
  <si>
    <t>Diciembre-Marzo</t>
  </si>
  <si>
    <t>MERCADO REGIONAL</t>
  </si>
  <si>
    <t>Transplante</t>
  </si>
  <si>
    <t>Septiembre</t>
  </si>
  <si>
    <t>Riegos</t>
  </si>
  <si>
    <t>Octubre-Marzo</t>
  </si>
  <si>
    <t>Aplicación fertilizante</t>
  </si>
  <si>
    <t>Octubre-Diciembre</t>
  </si>
  <si>
    <t>Aplicación fertilizante a la plantación</t>
  </si>
  <si>
    <t>Septiembre.</t>
  </si>
  <si>
    <t>Limpia manual</t>
  </si>
  <si>
    <t>Octubre- Febrero</t>
  </si>
  <si>
    <t>Aplicación fitosanitarios</t>
  </si>
  <si>
    <t>Marzo-Abril-Mayo-Enero-Febrero</t>
  </si>
  <si>
    <t>Recolección y embalaje</t>
  </si>
  <si>
    <t>Surcado</t>
  </si>
  <si>
    <t>Aradura</t>
  </si>
  <si>
    <t>Rastraje (offset)</t>
  </si>
  <si>
    <t>Vibro</t>
  </si>
  <si>
    <t>PLANTINES</t>
  </si>
  <si>
    <t xml:space="preserve">Unidad </t>
  </si>
  <si>
    <t>Septiembre-Octubre</t>
  </si>
  <si>
    <t>INSECTICIDAS</t>
  </si>
  <si>
    <t>Karate (250 CCC) /ZERO 5EC 250</t>
  </si>
  <si>
    <t>ml</t>
  </si>
  <si>
    <t>Noviembre-Diciembre</t>
  </si>
  <si>
    <t xml:space="preserve">Lorsban 10d /TROYA 4EC </t>
  </si>
  <si>
    <t>Pugil 50 EC</t>
  </si>
  <si>
    <t>lt</t>
  </si>
  <si>
    <t>NPK (Mezcla 11-30-11)</t>
  </si>
  <si>
    <t>kg</t>
  </si>
  <si>
    <t>Salitre K (2aplicaciones)</t>
  </si>
  <si>
    <t>PRECIO ESPERADO ($/un)</t>
  </si>
  <si>
    <t>DICIEMBRE-MARZO 2023</t>
  </si>
  <si>
    <t>DICIEMBRE - MARZO 2023</t>
  </si>
  <si>
    <t>SEQUIA-HELADAS</t>
  </si>
  <si>
    <t>Kg/L</t>
  </si>
  <si>
    <t>$/há</t>
  </si>
  <si>
    <t>ESCENARIOS COSTO UNITARIO  ($/unidad)</t>
  </si>
  <si>
    <t>Costo unitario ($/unidades) (*)</t>
  </si>
  <si>
    <t>Rendimiento (unidades/há)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</si>
</sst>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color indexed="9"/>
      <name val="Calibri"/>
      <family val="2"/>
    </font>
    <font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4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9" fillId="6" borderId="20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1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7" fillId="7" borderId="31" xfId="0" applyNumberFormat="1" applyFont="1" applyFill="1" applyBorder="1" applyAlignment="1">
      <alignment vertical="center"/>
    </xf>
    <xf numFmtId="49" fontId="7" fillId="2" borderId="33" xfId="0" applyNumberFormat="1" applyFont="1" applyFill="1" applyBorder="1" applyAlignment="1">
      <alignment vertical="center"/>
    </xf>
    <xf numFmtId="49" fontId="7" fillId="7" borderId="35" xfId="0" applyNumberFormat="1" applyFont="1" applyFill="1" applyBorder="1" applyAlignment="1">
      <alignment vertical="center"/>
    </xf>
    <xf numFmtId="165" fontId="7" fillId="7" borderId="36" xfId="0" applyNumberFormat="1" applyFont="1" applyFill="1" applyBorder="1" applyAlignment="1">
      <alignment vertical="center"/>
    </xf>
    <xf numFmtId="9" fontId="7" fillId="7" borderId="37" xfId="0" applyNumberFormat="1" applyFont="1" applyFill="1" applyBorder="1" applyAlignment="1">
      <alignment vertical="center"/>
    </xf>
    <xf numFmtId="0" fontId="9" fillId="8" borderId="40" xfId="0" applyFont="1" applyFill="1" applyBorder="1" applyAlignment="1"/>
    <xf numFmtId="0" fontId="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9" fillId="2" borderId="42" xfId="0" applyFont="1" applyFill="1" applyBorder="1" applyAlignment="1"/>
    <xf numFmtId="0" fontId="9" fillId="2" borderId="43" xfId="0" applyFont="1" applyFill="1" applyBorder="1" applyAlignment="1"/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 applyAlignment="1"/>
    <xf numFmtId="49" fontId="9" fillId="2" borderId="46" xfId="0" applyNumberFormat="1" applyFont="1" applyFill="1" applyBorder="1" applyAlignment="1">
      <alignment vertical="center"/>
    </xf>
    <xf numFmtId="0" fontId="9" fillId="2" borderId="47" xfId="0" applyFont="1" applyFill="1" applyBorder="1" applyAlignment="1"/>
    <xf numFmtId="0" fontId="9" fillId="2" borderId="48" xfId="0" applyFont="1" applyFill="1" applyBorder="1" applyAlignment="1"/>
    <xf numFmtId="0" fontId="7" fillId="6" borderId="20" xfId="0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49" fontId="12" fillId="8" borderId="20" xfId="0" applyNumberFormat="1" applyFont="1" applyFill="1" applyBorder="1" applyAlignment="1">
      <alignment vertical="center"/>
    </xf>
    <xf numFmtId="0" fontId="4" fillId="8" borderId="20" xfId="0" applyFont="1" applyFill="1" applyBorder="1" applyAlignment="1">
      <alignment vertical="center"/>
    </xf>
    <xf numFmtId="0" fontId="4" fillId="8" borderId="49" xfId="0" applyFont="1" applyFill="1" applyBorder="1" applyAlignment="1">
      <alignment vertical="center"/>
    </xf>
    <xf numFmtId="49" fontId="7" fillId="7" borderId="50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13" fillId="2" borderId="5" xfId="0" applyNumberFormat="1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right" vertical="center" wrapText="1"/>
    </xf>
    <xf numFmtId="9" fontId="7" fillId="2" borderId="34" xfId="0" applyNumberFormat="1" applyFont="1" applyFill="1" applyBorder="1" applyAlignment="1"/>
    <xf numFmtId="49" fontId="7" fillId="7" borderId="21" xfId="0" applyNumberFormat="1" applyFont="1" applyFill="1" applyBorder="1" applyAlignment="1">
      <alignment horizontal="center" vertical="center"/>
    </xf>
    <xf numFmtId="49" fontId="7" fillId="7" borderId="32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wrapText="1"/>
    </xf>
    <xf numFmtId="3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 vertical="center" wrapText="1"/>
    </xf>
    <xf numFmtId="49" fontId="2" fillId="2" borderId="56" xfId="0" applyNumberFormat="1" applyFont="1" applyFill="1" applyBorder="1" applyAlignment="1">
      <alignment vertical="center" wrapText="1"/>
    </xf>
    <xf numFmtId="49" fontId="2" fillId="2" borderId="56" xfId="0" applyNumberFormat="1" applyFont="1" applyFill="1" applyBorder="1" applyAlignment="1">
      <alignment horizontal="left" vertical="center" wrapText="1"/>
    </xf>
    <xf numFmtId="49" fontId="2" fillId="2" borderId="56" xfId="0" applyNumberFormat="1" applyFont="1" applyFill="1" applyBorder="1" applyAlignment="1">
      <alignment horizontal="left" vertical="center"/>
    </xf>
    <xf numFmtId="14" fontId="2" fillId="2" borderId="56" xfId="0" applyNumberFormat="1" applyFont="1" applyFill="1" applyBorder="1" applyAlignment="1">
      <alignment horizontal="left" vertical="center"/>
    </xf>
    <xf numFmtId="3" fontId="14" fillId="2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right" wrapText="1"/>
    </xf>
    <xf numFmtId="0" fontId="14" fillId="2" borderId="5" xfId="0" applyFont="1" applyFill="1" applyBorder="1" applyAlignment="1">
      <alignment horizontal="right" vertical="center" wrapText="1"/>
    </xf>
    <xf numFmtId="49" fontId="15" fillId="5" borderId="24" xfId="0" applyNumberFormat="1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164" fontId="15" fillId="5" borderId="26" xfId="0" applyNumberFormat="1" applyFont="1" applyFill="1" applyBorder="1" applyAlignment="1">
      <alignment vertical="center"/>
    </xf>
    <xf numFmtId="49" fontId="15" fillId="3" borderId="27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164" fontId="15" fillId="3" borderId="28" xfId="0" applyNumberFormat="1" applyFont="1" applyFill="1" applyBorder="1" applyAlignment="1">
      <alignment vertical="center"/>
    </xf>
    <xf numFmtId="49" fontId="15" fillId="5" borderId="27" xfId="0" applyNumberFormat="1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164" fontId="15" fillId="5" borderId="28" xfId="0" applyNumberFormat="1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vertical="center"/>
    </xf>
    <xf numFmtId="0" fontId="15" fillId="5" borderId="30" xfId="0" applyFont="1" applyFill="1" applyBorder="1" applyAlignment="1">
      <alignment vertical="center"/>
    </xf>
    <xf numFmtId="164" fontId="15" fillId="5" borderId="30" xfId="0" applyNumberFormat="1" applyFont="1" applyFill="1" applyBorder="1" applyAlignment="1">
      <alignment vertical="center"/>
    </xf>
    <xf numFmtId="49" fontId="15" fillId="3" borderId="58" xfId="0" applyNumberFormat="1" applyFont="1" applyFill="1" applyBorder="1" applyAlignment="1">
      <alignment vertical="center" wrapText="1"/>
    </xf>
    <xf numFmtId="49" fontId="2" fillId="2" borderId="59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0" fontId="2" fillId="2" borderId="60" xfId="0" applyFont="1" applyFill="1" applyBorder="1" applyAlignment="1">
      <alignment vertical="center" wrapText="1"/>
    </xf>
    <xf numFmtId="14" fontId="2" fillId="2" borderId="60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/>
    <xf numFmtId="0" fontId="6" fillId="2" borderId="10" xfId="0" applyFont="1" applyFill="1" applyBorder="1" applyAlignment="1">
      <alignment horizontal="left"/>
    </xf>
    <xf numFmtId="0" fontId="6" fillId="2" borderId="10" xfId="0" applyFont="1" applyFill="1" applyBorder="1" applyAlignment="1"/>
    <xf numFmtId="49" fontId="16" fillId="5" borderId="11" xfId="0" applyNumberFormat="1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49" fontId="16" fillId="3" borderId="5" xfId="0" applyNumberFormat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/>
    <xf numFmtId="49" fontId="16" fillId="5" borderId="13" xfId="0" applyNumberFormat="1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49" fontId="16" fillId="3" borderId="61" xfId="0" applyNumberFormat="1" applyFont="1" applyFill="1" applyBorder="1" applyAlignment="1">
      <alignment horizontal="center" vertical="center"/>
    </xf>
    <xf numFmtId="49" fontId="16" fillId="3" borderId="61" xfId="0" applyNumberFormat="1" applyFont="1" applyFill="1" applyBorder="1" applyAlignment="1">
      <alignment horizontal="center" vertical="center" wrapText="1"/>
    </xf>
    <xf numFmtId="49" fontId="10" fillId="3" borderId="62" xfId="0" applyNumberFormat="1" applyFont="1" applyFill="1" applyBorder="1" applyAlignment="1">
      <alignment vertical="center"/>
    </xf>
    <xf numFmtId="0" fontId="10" fillId="3" borderId="62" xfId="0" applyFont="1" applyFill="1" applyBorder="1" applyAlignment="1">
      <alignment horizontal="center" vertical="center"/>
    </xf>
    <xf numFmtId="0" fontId="10" fillId="3" borderId="62" xfId="0" applyFont="1" applyFill="1" applyBorder="1" applyAlignment="1">
      <alignment vertical="center"/>
    </xf>
    <xf numFmtId="3" fontId="10" fillId="3" borderId="62" xfId="0" applyNumberFormat="1" applyFont="1" applyFill="1" applyBorder="1" applyAlignment="1">
      <alignment vertical="center"/>
    </xf>
    <xf numFmtId="0" fontId="6" fillId="2" borderId="15" xfId="0" applyFont="1" applyFill="1" applyBorder="1" applyAlignment="1"/>
    <xf numFmtId="0" fontId="6" fillId="2" borderId="16" xfId="0" applyFont="1" applyFill="1" applyBorder="1" applyAlignment="1"/>
    <xf numFmtId="3" fontId="6" fillId="2" borderId="16" xfId="0" applyNumberFormat="1" applyFont="1" applyFill="1" applyBorder="1" applyAlignment="1"/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/>
    </xf>
    <xf numFmtId="3" fontId="17" fillId="0" borderId="53" xfId="0" applyNumberFormat="1" applyFont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6" fillId="2" borderId="23" xfId="0" applyFont="1" applyFill="1" applyBorder="1" applyAlignment="1"/>
    <xf numFmtId="3" fontId="6" fillId="2" borderId="23" xfId="0" applyNumberFormat="1" applyFont="1" applyFill="1" applyBorder="1" applyAlignment="1"/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7" fillId="9" borderId="51" xfId="0" applyNumberFormat="1" applyFont="1" applyFill="1" applyBorder="1" applyAlignment="1">
      <alignment horizontal="center"/>
    </xf>
    <xf numFmtId="3" fontId="7" fillId="9" borderId="52" xfId="0" applyNumberFormat="1" applyFont="1" applyFill="1" applyBorder="1" applyAlignment="1">
      <alignment horizontal="center"/>
    </xf>
    <xf numFmtId="165" fontId="7" fillId="9" borderId="36" xfId="0" applyNumberFormat="1" applyFont="1" applyFill="1" applyBorder="1" applyAlignment="1">
      <alignment horizontal="center"/>
    </xf>
    <xf numFmtId="165" fontId="7" fillId="9" borderId="37" xfId="0" applyNumberFormat="1" applyFont="1" applyFill="1" applyBorder="1" applyAlignment="1">
      <alignment horizontal="center"/>
    </xf>
    <xf numFmtId="49" fontId="12" fillId="8" borderId="38" xfId="0" applyNumberFormat="1" applyFont="1" applyFill="1" applyBorder="1" applyAlignment="1">
      <alignment vertical="center"/>
    </xf>
    <xf numFmtId="0" fontId="7" fillId="8" borderId="39" xfId="0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vertical="center" wrapText="1"/>
    </xf>
    <xf numFmtId="49" fontId="2" fillId="2" borderId="55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vertical="center"/>
    </xf>
    <xf numFmtId="49" fontId="2" fillId="2" borderId="55" xfId="0" applyNumberFormat="1" applyFont="1" applyFill="1" applyBorder="1" applyAlignment="1">
      <alignment vertical="center"/>
    </xf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49" fontId="2" fillId="2" borderId="54" xfId="0" applyNumberFormat="1" applyFont="1" applyFill="1" applyBorder="1" applyAlignment="1">
      <alignment horizontal="left" vertical="center"/>
    </xf>
    <xf numFmtId="49" fontId="2" fillId="2" borderId="55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571500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89"/>
  <sheetViews>
    <sheetView showGridLines="0" tabSelected="1" topLeftCell="B1" zoomScaleNormal="100" zoomScaleSheetLayoutView="100" workbookViewId="0">
      <selection activeCell="C83" sqref="C8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9.42578125" style="1" customWidth="1"/>
    <col min="8" max="8" width="12.5703125" style="1" customWidth="1"/>
    <col min="9" max="25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87" t="s">
        <v>0</v>
      </c>
      <c r="C9" s="88" t="s">
        <v>64</v>
      </c>
      <c r="D9" s="89"/>
      <c r="E9" s="139" t="s">
        <v>67</v>
      </c>
      <c r="F9" s="140"/>
      <c r="G9" s="65">
        <v>30000</v>
      </c>
    </row>
    <row r="10" spans="1:7" ht="12.75" customHeight="1" x14ac:dyDescent="0.25">
      <c r="A10" s="29"/>
      <c r="B10" s="68" t="s">
        <v>1</v>
      </c>
      <c r="C10" s="69" t="s">
        <v>65</v>
      </c>
      <c r="D10" s="90"/>
      <c r="E10" s="137" t="s">
        <v>2</v>
      </c>
      <c r="F10" s="138"/>
      <c r="G10" s="66" t="s">
        <v>102</v>
      </c>
    </row>
    <row r="11" spans="1:7" ht="12.75" customHeight="1" x14ac:dyDescent="0.25">
      <c r="A11" s="29"/>
      <c r="B11" s="68" t="s">
        <v>3</v>
      </c>
      <c r="C11" s="70" t="s">
        <v>66</v>
      </c>
      <c r="D11" s="90"/>
      <c r="E11" s="135" t="s">
        <v>100</v>
      </c>
      <c r="F11" s="136"/>
      <c r="G11" s="72">
        <v>480</v>
      </c>
    </row>
    <row r="12" spans="1:7" ht="12.75" customHeight="1" x14ac:dyDescent="0.25">
      <c r="A12" s="29"/>
      <c r="B12" s="68" t="s">
        <v>4</v>
      </c>
      <c r="C12" s="69" t="s">
        <v>56</v>
      </c>
      <c r="D12" s="90"/>
      <c r="E12" s="145" t="s">
        <v>60</v>
      </c>
      <c r="F12" s="146"/>
      <c r="G12" s="60">
        <f>G11*G9</f>
        <v>14400000</v>
      </c>
    </row>
    <row r="13" spans="1:7" ht="12.75" customHeight="1" x14ac:dyDescent="0.25">
      <c r="A13" s="29"/>
      <c r="B13" s="68" t="s">
        <v>5</v>
      </c>
      <c r="C13" s="70" t="s">
        <v>57</v>
      </c>
      <c r="D13" s="90"/>
      <c r="E13" s="135" t="s">
        <v>61</v>
      </c>
      <c r="F13" s="136"/>
      <c r="G13" s="66" t="s">
        <v>69</v>
      </c>
    </row>
    <row r="14" spans="1:7" ht="12.75" customHeight="1" x14ac:dyDescent="0.25">
      <c r="A14" s="29"/>
      <c r="B14" s="68" t="s">
        <v>6</v>
      </c>
      <c r="C14" s="70" t="s">
        <v>58</v>
      </c>
      <c r="D14" s="90"/>
      <c r="E14" s="135" t="s">
        <v>7</v>
      </c>
      <c r="F14" s="136"/>
      <c r="G14" s="66" t="s">
        <v>101</v>
      </c>
    </row>
    <row r="15" spans="1:7" ht="12.75" customHeight="1" x14ac:dyDescent="0.25">
      <c r="A15" s="29"/>
      <c r="B15" s="68" t="s">
        <v>8</v>
      </c>
      <c r="C15" s="71">
        <v>44722</v>
      </c>
      <c r="D15" s="90"/>
      <c r="E15" s="141" t="s">
        <v>9</v>
      </c>
      <c r="F15" s="142"/>
      <c r="G15" s="67" t="s">
        <v>103</v>
      </c>
    </row>
    <row r="16" spans="1:7" ht="12" customHeight="1" x14ac:dyDescent="0.25">
      <c r="A16" s="2"/>
      <c r="B16" s="91"/>
      <c r="C16" s="92"/>
      <c r="D16" s="93"/>
      <c r="E16" s="94"/>
      <c r="F16" s="94"/>
      <c r="G16" s="95"/>
    </row>
    <row r="17" spans="1:7" ht="12" customHeight="1" x14ac:dyDescent="0.25">
      <c r="A17" s="8"/>
      <c r="B17" s="143" t="s">
        <v>10</v>
      </c>
      <c r="C17" s="144"/>
      <c r="D17" s="144"/>
      <c r="E17" s="144"/>
      <c r="F17" s="144"/>
      <c r="G17" s="144"/>
    </row>
    <row r="18" spans="1:7" ht="12" customHeight="1" x14ac:dyDescent="0.25">
      <c r="A18" s="2"/>
      <c r="B18" s="96"/>
      <c r="C18" s="97"/>
      <c r="D18" s="97"/>
      <c r="E18" s="97"/>
      <c r="F18" s="98"/>
      <c r="G18" s="98"/>
    </row>
    <row r="19" spans="1:7" ht="12" customHeight="1" x14ac:dyDescent="0.25">
      <c r="A19" s="5"/>
      <c r="B19" s="99" t="s">
        <v>11</v>
      </c>
      <c r="C19" s="100"/>
      <c r="D19" s="101"/>
      <c r="E19" s="101"/>
      <c r="F19" s="101"/>
      <c r="G19" s="101"/>
    </row>
    <row r="20" spans="1:7" ht="24" customHeight="1" x14ac:dyDescent="0.25">
      <c r="A20" s="8"/>
      <c r="B20" s="102" t="s">
        <v>12</v>
      </c>
      <c r="C20" s="102" t="s">
        <v>13</v>
      </c>
      <c r="D20" s="102" t="s">
        <v>14</v>
      </c>
      <c r="E20" s="102" t="s">
        <v>15</v>
      </c>
      <c r="F20" s="102" t="s">
        <v>16</v>
      </c>
      <c r="G20" s="102" t="s">
        <v>17</v>
      </c>
    </row>
    <row r="21" spans="1:7" ht="12.75" customHeight="1" x14ac:dyDescent="0.25">
      <c r="A21" s="8"/>
      <c r="B21" s="64" t="s">
        <v>70</v>
      </c>
      <c r="C21" s="9" t="s">
        <v>18</v>
      </c>
      <c r="D21" s="73">
        <v>12</v>
      </c>
      <c r="E21" s="6" t="s">
        <v>71</v>
      </c>
      <c r="F21" s="7">
        <v>19000</v>
      </c>
      <c r="G21" s="7">
        <f>(D21*F21)</f>
        <v>228000</v>
      </c>
    </row>
    <row r="22" spans="1:7" ht="12.75" customHeight="1" x14ac:dyDescent="0.25">
      <c r="A22" s="8"/>
      <c r="B22" s="64" t="s">
        <v>72</v>
      </c>
      <c r="C22" s="9" t="s">
        <v>18</v>
      </c>
      <c r="D22" s="73">
        <v>24</v>
      </c>
      <c r="E22" s="6" t="s">
        <v>73</v>
      </c>
      <c r="F22" s="7">
        <v>19000</v>
      </c>
      <c r="G22" s="7">
        <f t="shared" ref="G22:G27" si="0">(D22*F22)</f>
        <v>456000</v>
      </c>
    </row>
    <row r="23" spans="1:7" ht="12.75" customHeight="1" x14ac:dyDescent="0.25">
      <c r="A23" s="8"/>
      <c r="B23" s="64" t="s">
        <v>74</v>
      </c>
      <c r="C23" s="9" t="s">
        <v>18</v>
      </c>
      <c r="D23" s="73">
        <v>2</v>
      </c>
      <c r="E23" s="6" t="s">
        <v>75</v>
      </c>
      <c r="F23" s="7">
        <v>19000</v>
      </c>
      <c r="G23" s="7">
        <f t="shared" si="0"/>
        <v>38000</v>
      </c>
    </row>
    <row r="24" spans="1:7" ht="12.75" customHeight="1" x14ac:dyDescent="0.25">
      <c r="A24" s="8"/>
      <c r="B24" s="64" t="s">
        <v>76</v>
      </c>
      <c r="C24" s="9" t="s">
        <v>18</v>
      </c>
      <c r="D24" s="73">
        <v>2</v>
      </c>
      <c r="E24" s="6" t="s">
        <v>77</v>
      </c>
      <c r="F24" s="7">
        <v>19000</v>
      </c>
      <c r="G24" s="7">
        <f t="shared" si="0"/>
        <v>38000</v>
      </c>
    </row>
    <row r="25" spans="1:7" ht="12.75" customHeight="1" x14ac:dyDescent="0.25">
      <c r="A25" s="8"/>
      <c r="B25" s="64" t="s">
        <v>78</v>
      </c>
      <c r="C25" s="9" t="s">
        <v>18</v>
      </c>
      <c r="D25" s="73">
        <v>20</v>
      </c>
      <c r="E25" s="6" t="s">
        <v>79</v>
      </c>
      <c r="F25" s="7">
        <v>19000</v>
      </c>
      <c r="G25" s="7">
        <f t="shared" si="0"/>
        <v>380000</v>
      </c>
    </row>
    <row r="26" spans="1:7" ht="26.25" customHeight="1" x14ac:dyDescent="0.25">
      <c r="A26" s="8"/>
      <c r="B26" s="64" t="s">
        <v>80</v>
      </c>
      <c r="C26" s="9" t="s">
        <v>18</v>
      </c>
      <c r="D26" s="73">
        <v>2</v>
      </c>
      <c r="E26" s="6" t="s">
        <v>81</v>
      </c>
      <c r="F26" s="7">
        <v>19000</v>
      </c>
      <c r="G26" s="7">
        <f t="shared" si="0"/>
        <v>38000</v>
      </c>
    </row>
    <row r="27" spans="1:7" ht="12.75" customHeight="1" x14ac:dyDescent="0.25">
      <c r="A27" s="8"/>
      <c r="B27" s="64" t="s">
        <v>82</v>
      </c>
      <c r="C27" s="9" t="s">
        <v>18</v>
      </c>
      <c r="D27" s="73">
        <v>30</v>
      </c>
      <c r="E27" s="6" t="s">
        <v>68</v>
      </c>
      <c r="F27" s="7">
        <v>19000</v>
      </c>
      <c r="G27" s="7">
        <f t="shared" si="0"/>
        <v>570000</v>
      </c>
    </row>
    <row r="28" spans="1:7" ht="12.75" customHeight="1" x14ac:dyDescent="0.25">
      <c r="A28" s="8"/>
      <c r="B28" s="11" t="s">
        <v>19</v>
      </c>
      <c r="C28" s="12"/>
      <c r="D28" s="12"/>
      <c r="E28" s="12"/>
      <c r="F28" s="13"/>
      <c r="G28" s="14">
        <f>SUM(G21:G27)</f>
        <v>1748000</v>
      </c>
    </row>
    <row r="29" spans="1:7" ht="12" customHeight="1" x14ac:dyDescent="0.25">
      <c r="A29" s="2"/>
      <c r="B29" s="96"/>
      <c r="C29" s="98"/>
      <c r="D29" s="98"/>
      <c r="E29" s="98"/>
      <c r="F29" s="103"/>
      <c r="G29" s="103"/>
    </row>
    <row r="30" spans="1:7" ht="12" customHeight="1" x14ac:dyDescent="0.25">
      <c r="A30" s="5"/>
      <c r="B30" s="104" t="s">
        <v>20</v>
      </c>
      <c r="C30" s="105"/>
      <c r="D30" s="106"/>
      <c r="E30" s="106"/>
      <c r="F30" s="107"/>
      <c r="G30" s="107"/>
    </row>
    <row r="31" spans="1:7" ht="24" customHeight="1" x14ac:dyDescent="0.25">
      <c r="A31" s="5"/>
      <c r="B31" s="108" t="s">
        <v>12</v>
      </c>
      <c r="C31" s="109" t="s">
        <v>13</v>
      </c>
      <c r="D31" s="109" t="s">
        <v>14</v>
      </c>
      <c r="E31" s="108" t="s">
        <v>15</v>
      </c>
      <c r="F31" s="102" t="s">
        <v>16</v>
      </c>
      <c r="G31" s="108" t="s">
        <v>17</v>
      </c>
    </row>
    <row r="32" spans="1:7" ht="12" customHeight="1" x14ac:dyDescent="0.25">
      <c r="A32" s="29"/>
      <c r="B32" s="64" t="s">
        <v>83</v>
      </c>
      <c r="C32" s="9" t="s">
        <v>55</v>
      </c>
      <c r="D32" s="10">
        <v>2</v>
      </c>
      <c r="E32" s="6" t="s">
        <v>71</v>
      </c>
      <c r="F32" s="7">
        <v>24507</v>
      </c>
      <c r="G32" s="7">
        <f>(F32*D32)</f>
        <v>49014</v>
      </c>
    </row>
    <row r="33" spans="1:10" ht="12" customHeight="1" x14ac:dyDescent="0.25">
      <c r="A33" s="5"/>
      <c r="B33" s="110" t="s">
        <v>21</v>
      </c>
      <c r="C33" s="111"/>
      <c r="D33" s="111"/>
      <c r="E33" s="111"/>
      <c r="F33" s="112"/>
      <c r="G33" s="113">
        <f>SUM(G32)</f>
        <v>49014</v>
      </c>
    </row>
    <row r="34" spans="1:10" ht="12" customHeight="1" x14ac:dyDescent="0.25">
      <c r="A34" s="2"/>
      <c r="B34" s="114"/>
      <c r="C34" s="115"/>
      <c r="D34" s="115"/>
      <c r="E34" s="115"/>
      <c r="F34" s="116"/>
      <c r="G34" s="116"/>
    </row>
    <row r="35" spans="1:10" ht="12" customHeight="1" x14ac:dyDescent="0.25">
      <c r="A35" s="5"/>
      <c r="B35" s="104" t="s">
        <v>22</v>
      </c>
      <c r="C35" s="105"/>
      <c r="D35" s="106"/>
      <c r="E35" s="106"/>
      <c r="F35" s="107"/>
      <c r="G35" s="107"/>
    </row>
    <row r="36" spans="1:10" ht="24" customHeight="1" x14ac:dyDescent="0.25">
      <c r="A36" s="5"/>
      <c r="B36" s="117" t="s">
        <v>12</v>
      </c>
      <c r="C36" s="117" t="s">
        <v>13</v>
      </c>
      <c r="D36" s="117" t="s">
        <v>14</v>
      </c>
      <c r="E36" s="117" t="s">
        <v>15</v>
      </c>
      <c r="F36" s="102" t="s">
        <v>16</v>
      </c>
      <c r="G36" s="117" t="s">
        <v>17</v>
      </c>
    </row>
    <row r="37" spans="1:10" ht="12.75" customHeight="1" x14ac:dyDescent="0.25">
      <c r="A37" s="8"/>
      <c r="B37" s="64" t="s">
        <v>84</v>
      </c>
      <c r="C37" s="9" t="s">
        <v>62</v>
      </c>
      <c r="D37" s="73">
        <v>0.125</v>
      </c>
      <c r="E37" s="6" t="s">
        <v>59</v>
      </c>
      <c r="F37" s="7">
        <v>284447</v>
      </c>
      <c r="G37" s="7">
        <f t="shared" ref="G37:G39" si="1">(D37*F37)</f>
        <v>35555.875</v>
      </c>
    </row>
    <row r="38" spans="1:10" ht="12.75" customHeight="1" x14ac:dyDescent="0.25">
      <c r="A38" s="8"/>
      <c r="B38" s="64" t="s">
        <v>85</v>
      </c>
      <c r="C38" s="9" t="s">
        <v>62</v>
      </c>
      <c r="D38" s="73">
        <v>0.25</v>
      </c>
      <c r="E38" s="6" t="s">
        <v>59</v>
      </c>
      <c r="F38" s="7">
        <v>284447</v>
      </c>
      <c r="G38" s="7">
        <f t="shared" si="1"/>
        <v>71111.75</v>
      </c>
    </row>
    <row r="39" spans="1:10" ht="12.75" customHeight="1" x14ac:dyDescent="0.25">
      <c r="A39" s="8"/>
      <c r="B39" s="64" t="s">
        <v>86</v>
      </c>
      <c r="C39" s="9" t="s">
        <v>62</v>
      </c>
      <c r="D39" s="73">
        <v>0.25</v>
      </c>
      <c r="E39" s="6" t="s">
        <v>59</v>
      </c>
      <c r="F39" s="7">
        <v>284447</v>
      </c>
      <c r="G39" s="7">
        <f t="shared" si="1"/>
        <v>71111.75</v>
      </c>
    </row>
    <row r="40" spans="1:10" ht="12.75" customHeight="1" x14ac:dyDescent="0.25">
      <c r="A40" s="5"/>
      <c r="B40" s="15" t="s">
        <v>23</v>
      </c>
      <c r="C40" s="16"/>
      <c r="D40" s="16"/>
      <c r="E40" s="16"/>
      <c r="F40" s="17"/>
      <c r="G40" s="18">
        <f>SUM(G37:G39)</f>
        <v>177779.375</v>
      </c>
    </row>
    <row r="41" spans="1:10" ht="12" customHeight="1" x14ac:dyDescent="0.25">
      <c r="A41" s="2"/>
      <c r="B41" s="114"/>
      <c r="C41" s="115"/>
      <c r="D41" s="115"/>
      <c r="E41" s="115"/>
      <c r="F41" s="116"/>
      <c r="G41" s="116"/>
    </row>
    <row r="42" spans="1:10" ht="12" customHeight="1" x14ac:dyDescent="0.25">
      <c r="A42" s="5"/>
      <c r="B42" s="104" t="s">
        <v>24</v>
      </c>
      <c r="C42" s="105"/>
      <c r="D42" s="106"/>
      <c r="E42" s="106"/>
      <c r="F42" s="107"/>
      <c r="G42" s="107"/>
    </row>
    <row r="43" spans="1:10" ht="24" customHeight="1" x14ac:dyDescent="0.25">
      <c r="A43" s="5"/>
      <c r="B43" s="118" t="s">
        <v>25</v>
      </c>
      <c r="C43" s="118" t="s">
        <v>26</v>
      </c>
      <c r="D43" s="118" t="s">
        <v>27</v>
      </c>
      <c r="E43" s="118" t="s">
        <v>15</v>
      </c>
      <c r="F43" s="102" t="s">
        <v>16</v>
      </c>
      <c r="G43" s="118" t="s">
        <v>17</v>
      </c>
      <c r="J43" s="56"/>
    </row>
    <row r="44" spans="1:10" ht="12.75" customHeight="1" x14ac:dyDescent="0.25">
      <c r="A44" s="8"/>
      <c r="B44" s="57" t="s">
        <v>87</v>
      </c>
      <c r="C44" s="59" t="s">
        <v>88</v>
      </c>
      <c r="D44" s="60">
        <v>60000</v>
      </c>
      <c r="E44" s="74" t="s">
        <v>89</v>
      </c>
      <c r="F44" s="60">
        <v>33</v>
      </c>
      <c r="G44" s="60">
        <f>F44*D44</f>
        <v>1980000</v>
      </c>
      <c r="J44" s="56"/>
    </row>
    <row r="45" spans="1:10" ht="12.75" customHeight="1" x14ac:dyDescent="0.25">
      <c r="A45" s="8"/>
      <c r="B45" s="57" t="s">
        <v>90</v>
      </c>
      <c r="C45" s="59"/>
      <c r="D45" s="74"/>
      <c r="E45" s="74"/>
      <c r="F45" s="60"/>
      <c r="G45" s="60"/>
      <c r="J45" s="56"/>
    </row>
    <row r="46" spans="1:10" ht="12.75" customHeight="1" x14ac:dyDescent="0.25">
      <c r="A46" s="8"/>
      <c r="B46" s="58" t="s">
        <v>91</v>
      </c>
      <c r="C46" s="59" t="s">
        <v>92</v>
      </c>
      <c r="D46" s="74">
        <v>1</v>
      </c>
      <c r="E46" s="74" t="s">
        <v>93</v>
      </c>
      <c r="F46" s="60">
        <v>13097</v>
      </c>
      <c r="G46" s="60">
        <f t="shared" ref="G46:G52" si="2">F46*D46</f>
        <v>13097</v>
      </c>
      <c r="J46" s="56"/>
    </row>
    <row r="47" spans="1:10" ht="12.75" customHeight="1" x14ac:dyDescent="0.25">
      <c r="A47" s="8"/>
      <c r="B47" s="58" t="s">
        <v>94</v>
      </c>
      <c r="C47" s="59" t="s">
        <v>104</v>
      </c>
      <c r="D47" s="74">
        <v>2</v>
      </c>
      <c r="E47" s="74" t="s">
        <v>93</v>
      </c>
      <c r="F47" s="60">
        <v>17463</v>
      </c>
      <c r="G47" s="60">
        <f t="shared" si="2"/>
        <v>34926</v>
      </c>
      <c r="J47" s="56"/>
    </row>
    <row r="48" spans="1:10" ht="12.75" customHeight="1" x14ac:dyDescent="0.25">
      <c r="A48" s="8"/>
      <c r="B48" s="57" t="s">
        <v>63</v>
      </c>
      <c r="C48" s="59"/>
      <c r="D48" s="74"/>
      <c r="E48" s="74"/>
      <c r="F48" s="60"/>
      <c r="G48" s="60"/>
      <c r="J48" s="56"/>
    </row>
    <row r="49" spans="1:10" ht="12.75" customHeight="1" x14ac:dyDescent="0.25">
      <c r="A49" s="8"/>
      <c r="B49" s="58" t="s">
        <v>95</v>
      </c>
      <c r="C49" s="59" t="s">
        <v>96</v>
      </c>
      <c r="D49" s="74">
        <v>2.5</v>
      </c>
      <c r="E49" s="74" t="s">
        <v>93</v>
      </c>
      <c r="F49" s="60">
        <v>20372</v>
      </c>
      <c r="G49" s="60">
        <f t="shared" si="2"/>
        <v>50930</v>
      </c>
      <c r="J49" s="56"/>
    </row>
    <row r="50" spans="1:10" ht="12.75" customHeight="1" x14ac:dyDescent="0.25">
      <c r="A50" s="8"/>
      <c r="B50" s="57" t="s">
        <v>28</v>
      </c>
      <c r="C50" s="59"/>
      <c r="D50" s="74"/>
      <c r="E50" s="74"/>
      <c r="F50" s="60"/>
      <c r="G50" s="60"/>
      <c r="J50" s="56"/>
    </row>
    <row r="51" spans="1:10" ht="12.75" customHeight="1" x14ac:dyDescent="0.25">
      <c r="A51" s="8"/>
      <c r="B51" s="58" t="s">
        <v>97</v>
      </c>
      <c r="C51" s="59" t="s">
        <v>98</v>
      </c>
      <c r="D51" s="74">
        <v>600</v>
      </c>
      <c r="E51" s="74"/>
      <c r="F51" s="60">
        <v>1110</v>
      </c>
      <c r="G51" s="60">
        <f t="shared" si="2"/>
        <v>666000</v>
      </c>
      <c r="J51" s="56"/>
    </row>
    <row r="52" spans="1:10" ht="12.75" customHeight="1" x14ac:dyDescent="0.25">
      <c r="A52" s="8"/>
      <c r="B52" s="58" t="s">
        <v>99</v>
      </c>
      <c r="C52" s="59" t="s">
        <v>98</v>
      </c>
      <c r="D52" s="74">
        <v>400</v>
      </c>
      <c r="E52" s="74" t="s">
        <v>93</v>
      </c>
      <c r="F52" s="60">
        <v>1000</v>
      </c>
      <c r="G52" s="60">
        <f t="shared" si="2"/>
        <v>400000</v>
      </c>
      <c r="J52" s="56"/>
    </row>
    <row r="53" spans="1:10" ht="13.5" customHeight="1" x14ac:dyDescent="0.25">
      <c r="A53" s="5"/>
      <c r="B53" s="15" t="s">
        <v>29</v>
      </c>
      <c r="C53" s="16"/>
      <c r="D53" s="127"/>
      <c r="E53" s="127"/>
      <c r="F53" s="127"/>
      <c r="G53" s="128">
        <f>SUM(G44:G52)</f>
        <v>3144953</v>
      </c>
    </row>
    <row r="54" spans="1:10" ht="12" customHeight="1" x14ac:dyDescent="0.25">
      <c r="A54" s="2"/>
      <c r="B54" s="114"/>
      <c r="C54" s="115"/>
      <c r="D54" s="115"/>
      <c r="E54" s="119"/>
      <c r="F54" s="116"/>
      <c r="G54" s="116"/>
    </row>
    <row r="55" spans="1:10" ht="12" customHeight="1" x14ac:dyDescent="0.25">
      <c r="A55" s="5"/>
      <c r="B55" s="104" t="s">
        <v>30</v>
      </c>
      <c r="C55" s="105"/>
      <c r="D55" s="106"/>
      <c r="E55" s="106"/>
      <c r="F55" s="107"/>
      <c r="G55" s="107"/>
    </row>
    <row r="56" spans="1:10" ht="24" customHeight="1" x14ac:dyDescent="0.25">
      <c r="A56" s="5"/>
      <c r="B56" s="117" t="s">
        <v>31</v>
      </c>
      <c r="C56" s="118" t="s">
        <v>26</v>
      </c>
      <c r="D56" s="118" t="s">
        <v>27</v>
      </c>
      <c r="E56" s="117" t="s">
        <v>15</v>
      </c>
      <c r="F56" s="118" t="s">
        <v>16</v>
      </c>
      <c r="G56" s="117" t="s">
        <v>17</v>
      </c>
    </row>
    <row r="57" spans="1:10" ht="12.75" customHeight="1" x14ac:dyDescent="0.25">
      <c r="A57" s="8"/>
      <c r="B57" s="64"/>
      <c r="C57" s="19"/>
      <c r="D57" s="120"/>
      <c r="E57" s="9"/>
      <c r="F57" s="20"/>
      <c r="G57" s="20"/>
    </row>
    <row r="58" spans="1:10" ht="13.5" customHeight="1" x14ac:dyDescent="0.25">
      <c r="A58" s="5"/>
      <c r="B58" s="121" t="s">
        <v>32</v>
      </c>
      <c r="C58" s="122"/>
      <c r="D58" s="122"/>
      <c r="E58" s="122"/>
      <c r="F58" s="123"/>
      <c r="G58" s="124"/>
    </row>
    <row r="59" spans="1:10" ht="12" customHeight="1" x14ac:dyDescent="0.25">
      <c r="A59" s="2"/>
      <c r="B59" s="125"/>
      <c r="C59" s="125"/>
      <c r="D59" s="125"/>
      <c r="E59" s="125"/>
      <c r="F59" s="126"/>
      <c r="G59" s="126"/>
    </row>
    <row r="60" spans="1:10" ht="12" customHeight="1" x14ac:dyDescent="0.25">
      <c r="A60" s="29"/>
      <c r="B60" s="75" t="s">
        <v>33</v>
      </c>
      <c r="C60" s="76"/>
      <c r="D60" s="76"/>
      <c r="E60" s="76"/>
      <c r="F60" s="76"/>
      <c r="G60" s="77">
        <f>G28+G33+G40+G53+G58</f>
        <v>5119746.375</v>
      </c>
    </row>
    <row r="61" spans="1:10" ht="12" customHeight="1" x14ac:dyDescent="0.25">
      <c r="A61" s="29"/>
      <c r="B61" s="78" t="s">
        <v>34</v>
      </c>
      <c r="C61" s="79"/>
      <c r="D61" s="79"/>
      <c r="E61" s="79"/>
      <c r="F61" s="79"/>
      <c r="G61" s="80">
        <f>G60*0.05</f>
        <v>255987.31875000001</v>
      </c>
    </row>
    <row r="62" spans="1:10" ht="12" customHeight="1" x14ac:dyDescent="0.25">
      <c r="A62" s="29"/>
      <c r="B62" s="81" t="s">
        <v>35</v>
      </c>
      <c r="C62" s="82"/>
      <c r="D62" s="82"/>
      <c r="E62" s="82"/>
      <c r="F62" s="82"/>
      <c r="G62" s="83">
        <f>G61+G60</f>
        <v>5375733.6937499996</v>
      </c>
    </row>
    <row r="63" spans="1:10" ht="12" customHeight="1" x14ac:dyDescent="0.25">
      <c r="A63" s="29"/>
      <c r="B63" s="78" t="s">
        <v>36</v>
      </c>
      <c r="C63" s="79"/>
      <c r="D63" s="79"/>
      <c r="E63" s="79"/>
      <c r="F63" s="79"/>
      <c r="G63" s="80">
        <f>G12</f>
        <v>14400000</v>
      </c>
    </row>
    <row r="64" spans="1:10" ht="12" customHeight="1" x14ac:dyDescent="0.25">
      <c r="A64" s="29"/>
      <c r="B64" s="84" t="s">
        <v>37</v>
      </c>
      <c r="C64" s="85"/>
      <c r="D64" s="85"/>
      <c r="E64" s="85"/>
      <c r="F64" s="85"/>
      <c r="G64" s="86">
        <f>G63-G62</f>
        <v>9024266.3062500004</v>
      </c>
    </row>
    <row r="65" spans="1:7" ht="12" customHeight="1" x14ac:dyDescent="0.25">
      <c r="A65" s="29"/>
      <c r="B65" s="30" t="s">
        <v>38</v>
      </c>
      <c r="C65" s="31"/>
      <c r="D65" s="31"/>
      <c r="E65" s="31"/>
      <c r="F65" s="31"/>
      <c r="G65" s="26"/>
    </row>
    <row r="66" spans="1:7" ht="12.75" customHeight="1" thickBot="1" x14ac:dyDescent="0.3">
      <c r="A66" s="29"/>
      <c r="B66" s="32"/>
      <c r="C66" s="31"/>
      <c r="D66" s="31"/>
      <c r="E66" s="31"/>
      <c r="F66" s="31"/>
      <c r="G66" s="26"/>
    </row>
    <row r="67" spans="1:7" ht="12" customHeight="1" x14ac:dyDescent="0.25">
      <c r="A67" s="29"/>
      <c r="B67" s="42" t="s">
        <v>39</v>
      </c>
      <c r="C67" s="43"/>
      <c r="D67" s="43"/>
      <c r="E67" s="43"/>
      <c r="F67" s="44"/>
      <c r="G67" s="26"/>
    </row>
    <row r="68" spans="1:7" ht="12" customHeight="1" x14ac:dyDescent="0.25">
      <c r="A68" s="29"/>
      <c r="B68" s="45" t="s">
        <v>40</v>
      </c>
      <c r="C68" s="28"/>
      <c r="D68" s="28"/>
      <c r="E68" s="28"/>
      <c r="F68" s="46"/>
      <c r="G68" s="26"/>
    </row>
    <row r="69" spans="1:7" ht="12" customHeight="1" x14ac:dyDescent="0.25">
      <c r="A69" s="29"/>
      <c r="B69" s="45" t="s">
        <v>41</v>
      </c>
      <c r="C69" s="28"/>
      <c r="D69" s="28"/>
      <c r="E69" s="28"/>
      <c r="F69" s="46"/>
      <c r="G69" s="26"/>
    </row>
    <row r="70" spans="1:7" ht="12" customHeight="1" x14ac:dyDescent="0.25">
      <c r="A70" s="29"/>
      <c r="B70" s="45" t="s">
        <v>42</v>
      </c>
      <c r="C70" s="28"/>
      <c r="D70" s="28"/>
      <c r="E70" s="28"/>
      <c r="F70" s="46"/>
      <c r="G70" s="26"/>
    </row>
    <row r="71" spans="1:7" ht="12" customHeight="1" x14ac:dyDescent="0.25">
      <c r="A71" s="29"/>
      <c r="B71" s="45" t="s">
        <v>43</v>
      </c>
      <c r="C71" s="28"/>
      <c r="D71" s="28"/>
      <c r="E71" s="28"/>
      <c r="F71" s="46"/>
      <c r="G71" s="26"/>
    </row>
    <row r="72" spans="1:7" ht="12" customHeight="1" x14ac:dyDescent="0.25">
      <c r="A72" s="29"/>
      <c r="B72" s="45" t="s">
        <v>44</v>
      </c>
      <c r="C72" s="28"/>
      <c r="D72" s="28"/>
      <c r="E72" s="28"/>
      <c r="F72" s="46"/>
      <c r="G72" s="26"/>
    </row>
    <row r="73" spans="1:7" ht="12.75" customHeight="1" thickBot="1" x14ac:dyDescent="0.3">
      <c r="A73" s="29"/>
      <c r="B73" s="47" t="s">
        <v>45</v>
      </c>
      <c r="C73" s="48"/>
      <c r="D73" s="48"/>
      <c r="E73" s="48"/>
      <c r="F73" s="49"/>
      <c r="G73" s="26"/>
    </row>
    <row r="74" spans="1:7" ht="12.75" customHeight="1" x14ac:dyDescent="0.25">
      <c r="A74" s="29"/>
      <c r="B74" s="40"/>
      <c r="C74" s="28"/>
      <c r="D74" s="28"/>
      <c r="E74" s="28"/>
      <c r="F74" s="28"/>
      <c r="G74" s="26"/>
    </row>
    <row r="75" spans="1:7" ht="15" customHeight="1" thickBot="1" x14ac:dyDescent="0.3">
      <c r="A75" s="29"/>
      <c r="B75" s="133" t="s">
        <v>46</v>
      </c>
      <c r="C75" s="134"/>
      <c r="D75" s="39"/>
      <c r="E75" s="22"/>
      <c r="F75" s="22"/>
      <c r="G75" s="26"/>
    </row>
    <row r="76" spans="1:7" ht="12" customHeight="1" x14ac:dyDescent="0.25">
      <c r="A76" s="29"/>
      <c r="B76" s="34" t="s">
        <v>31</v>
      </c>
      <c r="C76" s="62" t="s">
        <v>105</v>
      </c>
      <c r="D76" s="63" t="s">
        <v>47</v>
      </c>
      <c r="E76" s="22"/>
      <c r="F76" s="22"/>
      <c r="G76" s="26"/>
    </row>
    <row r="77" spans="1:7" ht="12" customHeight="1" x14ac:dyDescent="0.25">
      <c r="A77" s="29"/>
      <c r="B77" s="35" t="s">
        <v>48</v>
      </c>
      <c r="C77" s="23">
        <f>G28</f>
        <v>1748000</v>
      </c>
      <c r="D77" s="61">
        <f>(C77/$C$83)</f>
        <v>0.32516491693632088</v>
      </c>
      <c r="E77" s="22"/>
      <c r="F77" s="22"/>
      <c r="G77" s="26"/>
    </row>
    <row r="78" spans="1:7" ht="12" customHeight="1" x14ac:dyDescent="0.25">
      <c r="A78" s="29"/>
      <c r="B78" s="35" t="s">
        <v>49</v>
      </c>
      <c r="C78" s="23">
        <f>G33</f>
        <v>49014</v>
      </c>
      <c r="D78" s="61">
        <f t="shared" ref="D78:D82" si="3">(C78/$C$83)</f>
        <v>9.1176391525839996E-3</v>
      </c>
      <c r="E78" s="22"/>
      <c r="F78" s="22"/>
      <c r="G78" s="26"/>
    </row>
    <row r="79" spans="1:7" ht="12" customHeight="1" x14ac:dyDescent="0.25">
      <c r="A79" s="29"/>
      <c r="B79" s="35" t="s">
        <v>50</v>
      </c>
      <c r="C79" s="23">
        <f>G40</f>
        <v>177779.375</v>
      </c>
      <c r="D79" s="61">
        <f t="shared" si="3"/>
        <v>3.3070718366628171E-2</v>
      </c>
      <c r="E79" s="22"/>
      <c r="F79" s="22"/>
      <c r="G79" s="26"/>
    </row>
    <row r="80" spans="1:7" ht="12" customHeight="1" x14ac:dyDescent="0.25">
      <c r="A80" s="29"/>
      <c r="B80" s="35" t="s">
        <v>25</v>
      </c>
      <c r="C80" s="23">
        <f>G53</f>
        <v>3144953</v>
      </c>
      <c r="D80" s="61">
        <f t="shared" si="3"/>
        <v>0.58502767792541943</v>
      </c>
      <c r="E80" s="22"/>
      <c r="F80" s="22"/>
      <c r="G80" s="26"/>
    </row>
    <row r="81" spans="1:7" ht="12" customHeight="1" x14ac:dyDescent="0.25">
      <c r="A81" s="29"/>
      <c r="B81" s="35" t="s">
        <v>51</v>
      </c>
      <c r="C81" s="23">
        <f>G58</f>
        <v>0</v>
      </c>
      <c r="D81" s="61">
        <f t="shared" si="3"/>
        <v>0</v>
      </c>
      <c r="E81" s="25"/>
      <c r="F81" s="25"/>
      <c r="G81" s="26"/>
    </row>
    <row r="82" spans="1:7" ht="12" customHeight="1" x14ac:dyDescent="0.25">
      <c r="A82" s="29"/>
      <c r="B82" s="35" t="s">
        <v>52</v>
      </c>
      <c r="C82" s="23">
        <f>G61</f>
        <v>255987.31875000001</v>
      </c>
      <c r="D82" s="61">
        <f t="shared" si="3"/>
        <v>4.7619047619047623E-2</v>
      </c>
      <c r="E82" s="25"/>
      <c r="F82" s="25"/>
      <c r="G82" s="26"/>
    </row>
    <row r="83" spans="1:7" ht="12.75" customHeight="1" thickBot="1" x14ac:dyDescent="0.3">
      <c r="A83" s="29"/>
      <c r="B83" s="36" t="s">
        <v>53</v>
      </c>
      <c r="C83" s="37">
        <f>SUM(C77:C82)</f>
        <v>5375733.6937499996</v>
      </c>
      <c r="D83" s="38">
        <f>SUM(D77:D82)</f>
        <v>1.0000000000000002</v>
      </c>
      <c r="E83" s="25"/>
      <c r="F83" s="25"/>
      <c r="G83" s="26"/>
    </row>
    <row r="84" spans="1:7" ht="12" customHeight="1" x14ac:dyDescent="0.25">
      <c r="A84" s="29"/>
      <c r="B84" s="32"/>
      <c r="C84" s="31"/>
      <c r="D84" s="31"/>
      <c r="E84" s="31"/>
      <c r="F84" s="31"/>
      <c r="G84" s="26"/>
    </row>
    <row r="85" spans="1:7" ht="12.75" customHeight="1" x14ac:dyDescent="0.25">
      <c r="A85" s="29"/>
      <c r="B85" s="33"/>
      <c r="C85" s="31">
        <v>0.85</v>
      </c>
      <c r="D85" s="31"/>
      <c r="E85" s="31">
        <v>1.1499999999999999</v>
      </c>
      <c r="F85" s="31"/>
      <c r="G85" s="26"/>
    </row>
    <row r="86" spans="1:7" ht="12" customHeight="1" thickBot="1" x14ac:dyDescent="0.3">
      <c r="A86" s="21"/>
      <c r="B86" s="51"/>
      <c r="C86" s="52" t="s">
        <v>106</v>
      </c>
      <c r="D86" s="53"/>
      <c r="E86" s="54"/>
      <c r="F86" s="24"/>
      <c r="G86" s="26"/>
    </row>
    <row r="87" spans="1:7" ht="12" customHeight="1" x14ac:dyDescent="0.25">
      <c r="A87" s="29"/>
      <c r="B87" s="55" t="s">
        <v>108</v>
      </c>
      <c r="C87" s="129">
        <f>D87*C85</f>
        <v>25500</v>
      </c>
      <c r="D87" s="129">
        <f>G9</f>
        <v>30000</v>
      </c>
      <c r="E87" s="130">
        <f>D87*E85</f>
        <v>34500</v>
      </c>
      <c r="F87" s="50"/>
      <c r="G87" s="27"/>
    </row>
    <row r="88" spans="1:7" ht="12.75" customHeight="1" thickBot="1" x14ac:dyDescent="0.3">
      <c r="A88" s="29"/>
      <c r="B88" s="36" t="s">
        <v>107</v>
      </c>
      <c r="C88" s="131">
        <f>(G62/C87)</f>
        <v>210.81308602941175</v>
      </c>
      <c r="D88" s="131">
        <f>(G62/D87)</f>
        <v>179.19112312499999</v>
      </c>
      <c r="E88" s="132">
        <f>(G62/E87)</f>
        <v>155.8183679347826</v>
      </c>
      <c r="F88" s="50"/>
      <c r="G88" s="27"/>
    </row>
    <row r="89" spans="1:7" ht="15.6" customHeight="1" x14ac:dyDescent="0.25">
      <c r="A89" s="29"/>
      <c r="B89" s="41" t="s">
        <v>54</v>
      </c>
      <c r="C89" s="28"/>
      <c r="D89" s="28"/>
      <c r="E89" s="28"/>
      <c r="F89" s="28"/>
      <c r="G89" s="28"/>
    </row>
  </sheetData>
  <mergeCells count="9">
    <mergeCell ref="B75:C75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scale="5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LECHUGA</vt:lpstr>
      <vt:lpstr>LECHUGA!Área_de_impresión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2022-05-25T13:30:11Z</cp:lastPrinted>
  <dcterms:created xsi:type="dcterms:W3CDTF">2020-11-27T12:49:26Z</dcterms:created>
  <dcterms:modified xsi:type="dcterms:W3CDTF">2022-07-04T20:33:40Z</dcterms:modified>
</cp:coreProperties>
</file>