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0" documentId="11_2506DA4C7975D13EB8768404DCA8AAA6E842D3D9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LENTEJA" sheetId="1" r:id="rId1"/>
  </sheets>
  <definedNames>
    <definedName name="_xlnm.Print_Area" localSheetId="0">LENTEJA!$A$1:$F$91</definedName>
  </definedNames>
  <calcPr calcId="152511"/>
</workbook>
</file>

<file path=xl/calcChain.xml><?xml version="1.0" encoding="utf-8"?>
<calcChain xmlns="http://schemas.openxmlformats.org/spreadsheetml/2006/main">
  <c r="F44" i="1" l="1"/>
  <c r="F46" i="1"/>
  <c r="F48" i="1"/>
  <c r="F50" i="1"/>
  <c r="F51" i="1"/>
  <c r="F53" i="1"/>
  <c r="F54" i="1"/>
  <c r="F34" i="1"/>
  <c r="F35" i="1"/>
  <c r="F36" i="1"/>
  <c r="F37" i="1"/>
  <c r="F38" i="1"/>
  <c r="F20" i="1"/>
  <c r="F21" i="1"/>
  <c r="F22" i="1"/>
  <c r="F23" i="1"/>
  <c r="F24" i="1"/>
  <c r="F59" i="1"/>
  <c r="F60" i="1"/>
  <c r="F30" i="1"/>
  <c r="B81" i="1" s="1"/>
  <c r="F11" i="1"/>
  <c r="F66" i="1" s="1"/>
  <c r="F55" i="1" l="1"/>
  <c r="F61" i="1"/>
  <c r="B84" i="1" s="1"/>
  <c r="F25" i="1"/>
  <c r="B80" i="1" s="1"/>
  <c r="F39" i="1"/>
  <c r="B82" i="1" s="1"/>
  <c r="F63" i="1" l="1"/>
  <c r="F64" i="1" s="1"/>
  <c r="F65" i="1" s="1"/>
  <c r="B86" i="1"/>
  <c r="C86" i="1" s="1"/>
  <c r="F67" i="1" l="1"/>
</calcChain>
</file>

<file path=xl/sharedStrings.xml><?xml version="1.0" encoding="utf-8"?>
<sst xmlns="http://schemas.openxmlformats.org/spreadsheetml/2006/main" count="154" uniqueCount="111">
  <si>
    <t>RUBRO O CULTIVO</t>
  </si>
  <si>
    <t>Lenteja</t>
  </si>
  <si>
    <t>RENDIMIENTO (KG/Há.)</t>
  </si>
  <si>
    <t>VARIEDAD</t>
  </si>
  <si>
    <t>Sin especificar</t>
  </si>
  <si>
    <t>FECHA ESTIMADA  PRECIO VENTA</t>
  </si>
  <si>
    <t>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</si>
  <si>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</si>
  <si>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</si>
  <si>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</si>
  <si>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</si>
  <si>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</si>
  <si>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</si>
  <si>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</si>
  <si>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</si>
  <si>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</si>
  <si>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</si>
  <si>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</si>
  <si>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</t>
  </si>
  <si>
    <t>FECHA DE COSECHA</t>
  </si>
  <si>
    <t>Diciembre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</si>
  <si>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</si>
  <si>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</si>
  <si>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</si>
  <si>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</si>
  <si>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</si>
  <si>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</si>
  <si>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</si>
  <si>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</si>
  <si>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</si>
  <si>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</si>
  <si>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</si>
  <si>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terreno</t>
  </si>
  <si>
    <t>jh</t>
  </si>
  <si>
    <t xml:space="preserve">Abr </t>
  </si>
  <si>
    <t>Aplicación de fertilizantes</t>
  </si>
  <si>
    <t>Abr - May</t>
  </si>
  <si>
    <t>Siembra</t>
  </si>
  <si>
    <t>Control de maleza</t>
  </si>
  <si>
    <t>Jul - Ago</t>
  </si>
  <si>
    <t>Cosecha</t>
  </si>
  <si>
    <t>Dic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</si>
  <si>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</si>
  <si>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</si>
  <si>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</si>
  <si>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</si>
  <si>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</si>
  <si>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</si>
  <si>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</si>
  <si>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jm</t>
  </si>
  <si>
    <t>Siembra y fertilización</t>
  </si>
  <si>
    <t>May</t>
  </si>
  <si>
    <t>Aplicación Herbicida</t>
  </si>
  <si>
    <t>Jul - Sept</t>
  </si>
  <si>
    <t>Cosechadora</t>
  </si>
  <si>
    <t>Subtotal Costo Maquinaria</t>
  </si>
  <si>
    <t>INSUMOS</t>
  </si>
  <si>
    <t>Insumos</t>
  </si>
  <si>
    <t>Unidad (Kg/l/u)</t>
  </si>
  <si>
    <t>Cantidad (Kg/l/u)</t>
  </si>
  <si>
    <t xml:space="preserve">SEMILLA </t>
  </si>
  <si>
    <t>kg</t>
  </si>
  <si>
    <t>Abr</t>
  </si>
  <si>
    <t>FERTILIZANTES</t>
  </si>
  <si>
    <t>Superfosfato Triple</t>
  </si>
  <si>
    <t xml:space="preserve">Oct </t>
  </si>
  <si>
    <t>FUNGICIDAS</t>
  </si>
  <si>
    <t>Anagran Plus</t>
  </si>
  <si>
    <t>Oct</t>
  </si>
  <si>
    <t>HERBICIDAS</t>
  </si>
  <si>
    <t>Centurion Super</t>
  </si>
  <si>
    <t>lt</t>
  </si>
  <si>
    <t>Flex</t>
  </si>
  <si>
    <t xml:space="preserve">Nov </t>
  </si>
  <si>
    <t>INSECTICIDAS</t>
  </si>
  <si>
    <t>Zero 5EC</t>
  </si>
  <si>
    <t>Troya 4EC</t>
  </si>
  <si>
    <t>Subtotal Insumos</t>
  </si>
  <si>
    <t>OTROS</t>
  </si>
  <si>
    <t>Item</t>
  </si>
  <si>
    <t>Saco</t>
  </si>
  <si>
    <t xml:space="preserve">unidad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</si>
  <si>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</si>
  <si>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</si>
  <si>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</si>
  <si>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</si>
  <si>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</si>
  <si>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</si>
  <si>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</si>
  <si>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</si>
  <si>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</si>
  <si>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</si>
  <si>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</si>
  <si>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</si>
  <si>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</si>
  <si>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</si>
  <si>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</si>
  <si>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</si>
  <si>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</si>
  <si>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</si>
  <si>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</si>
  <si>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</si>
  <si>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</si>
  <si>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</si>
  <si>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</si>
  <si>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</si>
  <si>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TOTAL/há.</t>
  </si>
  <si>
    <t>ESCENARIOS COSTO UNITARIO  ($/KG)</t>
  </si>
  <si>
    <t>Rendimiento (KG/há)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</si>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</sst>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left" vertical="center" wrapText="1"/>
    </xf>
    <xf numFmtId="166" fontId="1" fillId="2" borderId="45" xfId="0" applyNumberFormat="1" applyFont="1" applyFill="1" applyBorder="1" applyAlignment="1">
      <alignment vertical="center" wrapText="1"/>
    </xf>
    <xf numFmtId="166" fontId="3" fillId="3" borderId="7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166" fontId="1" fillId="2" borderId="5" xfId="0" applyNumberFormat="1" applyFont="1" applyFill="1" applyBorder="1" applyAlignment="1">
      <alignment vertical="center" wrapText="1"/>
    </xf>
    <xf numFmtId="49" fontId="1" fillId="2" borderId="44" xfId="0" applyNumberFormat="1" applyFont="1" applyFill="1" applyBorder="1" applyAlignment="1">
      <alignment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1" fillId="2" borderId="44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166" fontId="1" fillId="2" borderId="44" xfId="0" applyNumberFormat="1" applyFont="1" applyFill="1" applyBorder="1" applyAlignment="1">
      <alignment vertical="center" wrapText="1"/>
    </xf>
    <xf numFmtId="49" fontId="1" fillId="10" borderId="45" xfId="0" applyNumberFormat="1" applyFont="1" applyFill="1" applyBorder="1" applyAlignment="1">
      <alignment vertical="center" wrapText="1"/>
    </xf>
    <xf numFmtId="49" fontId="1" fillId="10" borderId="45" xfId="0" applyNumberFormat="1" applyFont="1" applyFill="1" applyBorder="1" applyAlignment="1">
      <alignment horizontal="center" vertical="center" wrapText="1"/>
    </xf>
    <xf numFmtId="0" fontId="1" fillId="10" borderId="45" xfId="0" applyNumberFormat="1" applyFont="1" applyFill="1" applyBorder="1" applyAlignment="1">
      <alignment horizontal="center" vertical="center" wrapText="1"/>
    </xf>
    <xf numFmtId="49" fontId="1" fillId="10" borderId="45" xfId="0" applyNumberFormat="1" applyFont="1" applyFill="1" applyBorder="1" applyAlignment="1">
      <alignment horizontal="left" vertical="center" wrapText="1"/>
    </xf>
    <xf numFmtId="166" fontId="1" fillId="10" borderId="5" xfId="0" applyNumberFormat="1" applyFont="1" applyFill="1" applyBorder="1" applyAlignment="1">
      <alignment vertical="center" wrapText="1"/>
    </xf>
    <xf numFmtId="2" fontId="1" fillId="10" borderId="45" xfId="0" applyNumberFormat="1" applyFont="1" applyFill="1" applyBorder="1" applyAlignment="1">
      <alignment horizontal="center" vertical="center" wrapText="1"/>
    </xf>
    <xf numFmtId="166" fontId="1" fillId="10" borderId="45" xfId="0" applyNumberFormat="1" applyFont="1" applyFill="1" applyBorder="1" applyAlignment="1">
      <alignment vertical="center" wrapText="1"/>
    </xf>
    <xf numFmtId="1" fontId="1" fillId="10" borderId="45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center" vertical="center" wrapText="1"/>
    </xf>
    <xf numFmtId="49" fontId="7" fillId="5" borderId="77" xfId="0" applyNumberFormat="1" applyFont="1" applyFill="1" applyBorder="1" applyAlignment="1">
      <alignment vertical="center" wrapText="1"/>
    </xf>
    <xf numFmtId="0" fontId="1" fillId="2" borderId="77" xfId="0" applyFont="1" applyFill="1" applyBorder="1" applyAlignment="1">
      <alignment horizontal="center" vertical="center" wrapText="1"/>
    </xf>
    <xf numFmtId="3" fontId="1" fillId="2" borderId="77" xfId="0" applyNumberFormat="1" applyFont="1" applyFill="1" applyBorder="1" applyAlignment="1">
      <alignment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7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1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9" xfId="0" applyNumberFormat="1" applyFont="1" applyFill="1" applyBorder="1" applyAlignment="1">
      <alignment horizontal="left" vertical="center" wrapText="1"/>
    </xf>
    <xf numFmtId="49" fontId="5" fillId="10" borderId="72" xfId="0" applyNumberFormat="1" applyFont="1" applyFill="1" applyBorder="1" applyAlignment="1">
      <alignment horizontal="left" vertical="center" wrapText="1"/>
    </xf>
    <xf numFmtId="49" fontId="5" fillId="10" borderId="53" xfId="0" applyNumberFormat="1" applyFont="1" applyFill="1" applyBorder="1" applyAlignment="1">
      <alignment horizontal="left" vertical="center" wrapText="1"/>
    </xf>
    <xf numFmtId="49" fontId="5" fillId="10" borderId="73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3" fillId="3" borderId="47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49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3" fillId="3" borderId="64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5" fillId="10" borderId="78" xfId="0" applyNumberFormat="1" applyFont="1" applyFill="1" applyBorder="1" applyAlignment="1">
      <alignment horizontal="left" vertical="center" wrapText="1"/>
    </xf>
    <xf numFmtId="49" fontId="5" fillId="10" borderId="79" xfId="0" applyNumberFormat="1" applyFont="1" applyFill="1" applyBorder="1" applyAlignment="1">
      <alignment horizontal="left" vertical="center" wrapText="1"/>
    </xf>
    <xf numFmtId="49" fontId="5" fillId="10" borderId="80" xfId="0" applyNumberFormat="1" applyFont="1" applyFill="1" applyBorder="1" applyAlignment="1">
      <alignment horizontal="left" vertical="center" wrapText="1"/>
    </xf>
    <xf numFmtId="49" fontId="5" fillId="10" borderId="75" xfId="0" applyNumberFormat="1" applyFont="1" applyFill="1" applyBorder="1" applyAlignment="1">
      <alignment horizontal="left" vertical="center" wrapText="1"/>
    </xf>
    <xf numFmtId="49" fontId="5" fillId="10" borderId="17" xfId="0" applyNumberFormat="1" applyFont="1" applyFill="1" applyBorder="1" applyAlignment="1">
      <alignment horizontal="left" vertical="center" wrapText="1"/>
    </xf>
    <xf numFmtId="49" fontId="5" fillId="10" borderId="76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3" borderId="68" xfId="0" applyNumberFormat="1" applyFont="1" applyFill="1" applyBorder="1" applyAlignment="1">
      <alignment horizontal="left" vertical="center" wrapText="1"/>
    </xf>
    <xf numFmtId="49" fontId="2" fillId="3" borderId="56" xfId="0" applyNumberFormat="1" applyFont="1" applyFill="1" applyBorder="1" applyAlignment="1">
      <alignment horizontal="left" vertical="center" wrapText="1"/>
    </xf>
    <xf numFmtId="49" fontId="2" fillId="3" borderId="5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5" borderId="70" xfId="0" applyNumberFormat="1" applyFont="1" applyFill="1" applyBorder="1" applyAlignment="1">
      <alignment horizontal="left" vertical="center" wrapText="1"/>
    </xf>
    <xf numFmtId="49" fontId="2" fillId="5" borderId="71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610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1"/>
  <sheetViews>
    <sheetView showGridLines="0" tabSelected="1" topLeftCell="A71" zoomScaleNormal="100" zoomScaleSheetLayoutView="120" workbookViewId="0">
      <selection activeCell="E85" sqref="E85"/>
    </sheetView>
  </sheetViews>
  <sheetFormatPr defaultColWidth="10.85546875" defaultRowHeight="11.25" customHeight="1"/>
  <cols>
    <col min="1" max="1" width="19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13" t="s">
        <v>2</v>
      </c>
      <c r="E8" s="114"/>
      <c r="F8" s="9">
        <v>900</v>
      </c>
    </row>
    <row r="9" spans="1:6" ht="12.75">
      <c r="A9" s="10" t="s">
        <v>3</v>
      </c>
      <c r="B9" s="7" t="s">
        <v>4</v>
      </c>
      <c r="C9" s="8"/>
      <c r="D9" s="111" t="s">
        <v>5</v>
      </c>
      <c r="E9" s="112"/>
      <c r="F9" s="7" t="s">
        <v>6</v>
      </c>
    </row>
    <row r="10" spans="1:6" ht="12.75">
      <c r="A10" s="10" t="s">
        <v>7</v>
      </c>
      <c r="B10" s="7" t="s">
        <v>8</v>
      </c>
      <c r="C10" s="8"/>
      <c r="D10" s="111" t="s">
        <v>9</v>
      </c>
      <c r="E10" s="112"/>
      <c r="F10" s="49">
        <v>2500</v>
      </c>
    </row>
    <row r="11" spans="1:6" ht="11.25" customHeight="1">
      <c r="A11" s="10" t="s">
        <v>10</v>
      </c>
      <c r="B11" s="7" t="s">
        <v>11</v>
      </c>
      <c r="C11" s="8"/>
      <c r="D11" s="115" t="s">
        <v>12</v>
      </c>
      <c r="E11" s="116"/>
      <c r="F11" s="11">
        <f>(F8*F10)</f>
        <v>2250000</v>
      </c>
    </row>
    <row r="12" spans="1:6" ht="12.75">
      <c r="A12" s="10" t="s">
        <v>13</v>
      </c>
      <c r="B12" s="7" t="s">
        <v>14</v>
      </c>
      <c r="C12" s="8"/>
      <c r="D12" s="111" t="s">
        <v>15</v>
      </c>
      <c r="E12" s="112"/>
      <c r="F12" s="7" t="s">
        <v>16</v>
      </c>
    </row>
    <row r="13" spans="1:6" ht="12.75">
      <c r="A13" s="10" t="s">
        <v>17</v>
      </c>
      <c r="B13" s="85" t="s">
        <v>18</v>
      </c>
      <c r="C13" s="8"/>
      <c r="D13" s="111" t="s">
        <v>19</v>
      </c>
      <c r="E13" s="112"/>
      <c r="F13" s="7" t="s">
        <v>20</v>
      </c>
    </row>
    <row r="14" spans="1:6" ht="12.75">
      <c r="A14" s="10" t="s">
        <v>21</v>
      </c>
      <c r="B14" s="86">
        <v>44197</v>
      </c>
      <c r="C14" s="8"/>
      <c r="D14" s="111" t="s">
        <v>22</v>
      </c>
      <c r="E14" s="112"/>
      <c r="F14" s="7" t="s">
        <v>23</v>
      </c>
    </row>
    <row r="15" spans="1:6" ht="12" customHeight="1">
      <c r="A15" s="12"/>
      <c r="B15" s="13"/>
      <c r="C15" s="5"/>
      <c r="D15" s="14"/>
      <c r="E15" s="14"/>
      <c r="F15" s="15"/>
    </row>
    <row r="16" spans="1:6" ht="12" customHeight="1">
      <c r="A16" s="117" t="s">
        <v>24</v>
      </c>
      <c r="B16" s="118"/>
      <c r="C16" s="118"/>
      <c r="D16" s="118"/>
      <c r="E16" s="118"/>
      <c r="F16" s="118"/>
    </row>
    <row r="17" spans="1:6" ht="12" customHeight="1">
      <c r="A17" s="16"/>
      <c r="B17" s="17"/>
      <c r="C17" s="17"/>
      <c r="D17" s="17"/>
      <c r="E17" s="18"/>
      <c r="F17" s="18"/>
    </row>
    <row r="18" spans="1:6" ht="12" customHeight="1">
      <c r="A18" s="125" t="s">
        <v>25</v>
      </c>
      <c r="B18" s="126"/>
      <c r="C18" s="126"/>
      <c r="D18" s="126"/>
      <c r="E18" s="126"/>
      <c r="F18" s="127"/>
    </row>
    <row r="19" spans="1:6" ht="24" customHeight="1">
      <c r="A19" s="19" t="s">
        <v>26</v>
      </c>
      <c r="B19" s="19" t="s">
        <v>27</v>
      </c>
      <c r="C19" s="19" t="s">
        <v>28</v>
      </c>
      <c r="D19" s="19" t="s">
        <v>29</v>
      </c>
      <c r="E19" s="19" t="s">
        <v>30</v>
      </c>
      <c r="F19" s="19" t="s">
        <v>31</v>
      </c>
    </row>
    <row r="20" spans="1:6" ht="12.75">
      <c r="A20" s="20" t="s">
        <v>32</v>
      </c>
      <c r="B20" s="21" t="s">
        <v>33</v>
      </c>
      <c r="C20" s="22">
        <v>2</v>
      </c>
      <c r="D20" s="20" t="s">
        <v>34</v>
      </c>
      <c r="E20" s="11">
        <v>20000</v>
      </c>
      <c r="F20" s="11">
        <f>(C20*E20)</f>
        <v>40000</v>
      </c>
    </row>
    <row r="21" spans="1:6" ht="12.75">
      <c r="A21" s="20" t="s">
        <v>35</v>
      </c>
      <c r="B21" s="21" t="s">
        <v>33</v>
      </c>
      <c r="C21" s="22">
        <v>0.5</v>
      </c>
      <c r="D21" s="20" t="s">
        <v>36</v>
      </c>
      <c r="E21" s="11">
        <v>20000</v>
      </c>
      <c r="F21" s="11">
        <f t="shared" ref="F21:F24" si="0">(C21*E21)</f>
        <v>10000</v>
      </c>
    </row>
    <row r="22" spans="1:6" ht="12.75">
      <c r="A22" s="20" t="s">
        <v>37</v>
      </c>
      <c r="B22" s="21" t="s">
        <v>33</v>
      </c>
      <c r="C22" s="22">
        <v>0.5</v>
      </c>
      <c r="D22" s="20" t="s">
        <v>36</v>
      </c>
      <c r="E22" s="11">
        <v>20000</v>
      </c>
      <c r="F22" s="11">
        <f t="shared" si="0"/>
        <v>10000</v>
      </c>
    </row>
    <row r="23" spans="1:6" ht="12.75">
      <c r="A23" s="20" t="s">
        <v>38</v>
      </c>
      <c r="B23" s="21" t="s">
        <v>33</v>
      </c>
      <c r="C23" s="22">
        <v>3</v>
      </c>
      <c r="D23" s="20" t="s">
        <v>39</v>
      </c>
      <c r="E23" s="11">
        <v>20000</v>
      </c>
      <c r="F23" s="11">
        <f t="shared" si="0"/>
        <v>60000</v>
      </c>
    </row>
    <row r="24" spans="1:6" ht="12.75">
      <c r="A24" s="20" t="s">
        <v>40</v>
      </c>
      <c r="B24" s="21" t="s">
        <v>33</v>
      </c>
      <c r="C24" s="22">
        <v>0.5</v>
      </c>
      <c r="D24" s="20" t="s">
        <v>41</v>
      </c>
      <c r="E24" s="11">
        <v>20000</v>
      </c>
      <c r="F24" s="11">
        <f t="shared" si="0"/>
        <v>10000</v>
      </c>
    </row>
    <row r="25" spans="1:6" ht="12.75" customHeight="1">
      <c r="A25" s="128" t="s">
        <v>42</v>
      </c>
      <c r="B25" s="129"/>
      <c r="C25" s="129"/>
      <c r="D25" s="129"/>
      <c r="E25" s="130"/>
      <c r="F25" s="23">
        <f>SUM(F20:F24)</f>
        <v>130000</v>
      </c>
    </row>
    <row r="26" spans="1:6" ht="12" customHeight="1">
      <c r="A26" s="16"/>
      <c r="B26" s="18"/>
      <c r="C26" s="18"/>
      <c r="D26" s="18"/>
      <c r="E26" s="24"/>
      <c r="F26" s="24"/>
    </row>
    <row r="27" spans="1:6" ht="12" customHeight="1">
      <c r="A27" s="137" t="s">
        <v>43</v>
      </c>
      <c r="B27" s="138"/>
      <c r="C27" s="138"/>
      <c r="D27" s="138"/>
      <c r="E27" s="138"/>
      <c r="F27" s="139"/>
    </row>
    <row r="28" spans="1:6" ht="24" customHeight="1">
      <c r="A28" s="25" t="s">
        <v>26</v>
      </c>
      <c r="B28" s="25" t="s">
        <v>27</v>
      </c>
      <c r="C28" s="25" t="s">
        <v>28</v>
      </c>
      <c r="D28" s="25" t="s">
        <v>29</v>
      </c>
      <c r="E28" s="25" t="s">
        <v>30</v>
      </c>
      <c r="F28" s="25" t="s">
        <v>31</v>
      </c>
    </row>
    <row r="29" spans="1:6" ht="12" customHeight="1">
      <c r="A29" s="26"/>
      <c r="B29" s="27"/>
      <c r="C29" s="27"/>
      <c r="D29" s="28"/>
      <c r="E29" s="29"/>
      <c r="F29" s="29"/>
    </row>
    <row r="30" spans="1:6" ht="12" customHeight="1">
      <c r="A30" s="131" t="s">
        <v>44</v>
      </c>
      <c r="B30" s="132"/>
      <c r="C30" s="132"/>
      <c r="D30" s="132"/>
      <c r="E30" s="133"/>
      <c r="F30" s="30">
        <f>SUM(F29:F29)</f>
        <v>0</v>
      </c>
    </row>
    <row r="31" spans="1:6" ht="12" customHeight="1">
      <c r="A31" s="31"/>
      <c r="B31" s="32"/>
      <c r="C31" s="32"/>
      <c r="D31" s="32"/>
      <c r="E31" s="33"/>
      <c r="F31" s="33"/>
    </row>
    <row r="32" spans="1:6" ht="12" customHeight="1">
      <c r="A32" s="137" t="s">
        <v>45</v>
      </c>
      <c r="B32" s="138"/>
      <c r="C32" s="138"/>
      <c r="D32" s="138"/>
      <c r="E32" s="138"/>
      <c r="F32" s="139"/>
    </row>
    <row r="33" spans="1:254" ht="24" customHeight="1">
      <c r="A33" s="34" t="s">
        <v>26</v>
      </c>
      <c r="B33" s="34" t="s">
        <v>27</v>
      </c>
      <c r="C33" s="34" t="s">
        <v>28</v>
      </c>
      <c r="D33" s="34" t="s">
        <v>29</v>
      </c>
      <c r="E33" s="34" t="s">
        <v>30</v>
      </c>
      <c r="F33" s="34" t="s">
        <v>31</v>
      </c>
    </row>
    <row r="34" spans="1:254" ht="12.75" customHeight="1">
      <c r="A34" s="35" t="s">
        <v>46</v>
      </c>
      <c r="B34" s="21" t="s">
        <v>47</v>
      </c>
      <c r="C34" s="22">
        <v>0.125</v>
      </c>
      <c r="D34" s="36" t="s">
        <v>36</v>
      </c>
      <c r="E34" s="11">
        <v>333200</v>
      </c>
      <c r="F34" s="11">
        <f>E34*C34</f>
        <v>41650</v>
      </c>
      <c r="H34" s="90"/>
    </row>
    <row r="35" spans="1:254" ht="12.75" customHeight="1">
      <c r="A35" s="35" t="s">
        <v>48</v>
      </c>
      <c r="B35" s="21" t="s">
        <v>49</v>
      </c>
      <c r="C35" s="22">
        <v>0.25</v>
      </c>
      <c r="D35" s="36" t="s">
        <v>36</v>
      </c>
      <c r="E35" s="11">
        <v>320000</v>
      </c>
      <c r="F35" s="11">
        <f t="shared" ref="F35:F38" si="1">E35*C35</f>
        <v>80000</v>
      </c>
      <c r="H35" s="90"/>
    </row>
    <row r="36" spans="1:254" ht="12.75">
      <c r="A36" s="35" t="s">
        <v>50</v>
      </c>
      <c r="B36" s="21" t="s">
        <v>49</v>
      </c>
      <c r="C36" s="22">
        <v>0.125</v>
      </c>
      <c r="D36" s="36" t="s">
        <v>51</v>
      </c>
      <c r="E36" s="11">
        <v>320000</v>
      </c>
      <c r="F36" s="11">
        <f t="shared" si="1"/>
        <v>40000</v>
      </c>
      <c r="H36" s="90"/>
    </row>
    <row r="37" spans="1:254" ht="12.75">
      <c r="A37" s="35" t="s">
        <v>52</v>
      </c>
      <c r="B37" s="21" t="s">
        <v>49</v>
      </c>
      <c r="C37" s="22">
        <v>0.25</v>
      </c>
      <c r="D37" s="36" t="s">
        <v>53</v>
      </c>
      <c r="E37" s="11">
        <v>120000</v>
      </c>
      <c r="F37" s="11">
        <f t="shared" si="1"/>
        <v>30000</v>
      </c>
      <c r="H37" s="90"/>
    </row>
    <row r="38" spans="1:254" ht="12.75">
      <c r="A38" s="35" t="s">
        <v>54</v>
      </c>
      <c r="B38" s="21" t="s">
        <v>49</v>
      </c>
      <c r="C38" s="22">
        <v>0.5</v>
      </c>
      <c r="D38" s="36" t="s">
        <v>41</v>
      </c>
      <c r="E38" s="11">
        <v>400000</v>
      </c>
      <c r="F38" s="11">
        <f t="shared" si="1"/>
        <v>200000</v>
      </c>
      <c r="H38" s="90"/>
    </row>
    <row r="39" spans="1:254" ht="12.75">
      <c r="A39" s="134" t="s">
        <v>55</v>
      </c>
      <c r="B39" s="135"/>
      <c r="C39" s="135"/>
      <c r="D39" s="135"/>
      <c r="E39" s="136"/>
      <c r="F39" s="37">
        <f>SUM(F34:F38)</f>
        <v>391650</v>
      </c>
    </row>
    <row r="40" spans="1:254" ht="12" customHeight="1">
      <c r="A40" s="31"/>
      <c r="B40" s="32"/>
      <c r="C40" s="32"/>
      <c r="D40" s="32"/>
      <c r="E40" s="33"/>
      <c r="F40" s="33"/>
    </row>
    <row r="41" spans="1:254" ht="12" customHeight="1">
      <c r="A41" s="137" t="s">
        <v>56</v>
      </c>
      <c r="B41" s="138"/>
      <c r="C41" s="138"/>
      <c r="D41" s="138"/>
      <c r="E41" s="138"/>
      <c r="F41" s="139"/>
    </row>
    <row r="42" spans="1:254" ht="24" customHeight="1">
      <c r="A42" s="34" t="s">
        <v>57</v>
      </c>
      <c r="B42" s="34" t="s">
        <v>58</v>
      </c>
      <c r="C42" s="34" t="s">
        <v>59</v>
      </c>
      <c r="D42" s="34" t="s">
        <v>29</v>
      </c>
      <c r="E42" s="34" t="s">
        <v>30</v>
      </c>
      <c r="F42" s="34" t="s">
        <v>31</v>
      </c>
      <c r="J42" s="38"/>
    </row>
    <row r="43" spans="1:254" s="89" customFormat="1" ht="12.75" customHeight="1">
      <c r="A43" s="119" t="s">
        <v>60</v>
      </c>
      <c r="B43" s="120"/>
      <c r="C43" s="120"/>
      <c r="D43" s="120"/>
      <c r="E43" s="120"/>
      <c r="F43" s="121"/>
      <c r="G43" s="87"/>
      <c r="H43" s="87"/>
      <c r="I43" s="87"/>
      <c r="J43" s="88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7"/>
      <c r="FL43" s="87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  <c r="IN43" s="87"/>
      <c r="IO43" s="87"/>
      <c r="IP43" s="87"/>
      <c r="IQ43" s="87"/>
      <c r="IR43" s="87"/>
      <c r="IS43" s="87"/>
      <c r="IT43" s="87"/>
    </row>
    <row r="44" spans="1:254" ht="12.75">
      <c r="A44" s="35" t="s">
        <v>1</v>
      </c>
      <c r="B44" s="21" t="s">
        <v>61</v>
      </c>
      <c r="C44" s="22">
        <v>100</v>
      </c>
      <c r="D44" s="36" t="s">
        <v>62</v>
      </c>
      <c r="E44" s="39">
        <v>2000</v>
      </c>
      <c r="F44" s="39">
        <f>(C44*E44)</f>
        <v>200000</v>
      </c>
    </row>
    <row r="45" spans="1:254" s="89" customFormat="1" ht="12.75" customHeight="1">
      <c r="A45" s="119" t="s">
        <v>63</v>
      </c>
      <c r="B45" s="120"/>
      <c r="C45" s="120"/>
      <c r="D45" s="120"/>
      <c r="E45" s="120"/>
      <c r="F45" s="121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7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87"/>
      <c r="EW45" s="87"/>
      <c r="EX45" s="87"/>
      <c r="EY45" s="87"/>
      <c r="EZ45" s="87"/>
      <c r="FA45" s="87"/>
      <c r="FB45" s="87"/>
      <c r="FC45" s="87"/>
      <c r="FD45" s="87"/>
      <c r="FE45" s="87"/>
      <c r="FF45" s="87"/>
      <c r="FG45" s="87"/>
      <c r="FH45" s="87"/>
      <c r="FI45" s="87"/>
      <c r="FJ45" s="87"/>
      <c r="FK45" s="87"/>
      <c r="FL45" s="87"/>
      <c r="FM45" s="87"/>
      <c r="FN45" s="87"/>
      <c r="FO45" s="87"/>
      <c r="FP45" s="87"/>
      <c r="FQ45" s="87"/>
      <c r="FR45" s="87"/>
      <c r="FS45" s="87"/>
      <c r="FT45" s="87"/>
      <c r="FU45" s="87"/>
      <c r="FV45" s="87"/>
      <c r="FW45" s="87"/>
      <c r="FX45" s="87"/>
      <c r="FY45" s="87"/>
      <c r="FZ45" s="87"/>
      <c r="GA45" s="87"/>
      <c r="GB45" s="87"/>
      <c r="GC45" s="87"/>
      <c r="GD45" s="87"/>
      <c r="GE45" s="87"/>
      <c r="GF45" s="87"/>
      <c r="GG45" s="87"/>
      <c r="GH45" s="87"/>
      <c r="GI45" s="87"/>
      <c r="GJ45" s="87"/>
      <c r="GK45" s="87"/>
      <c r="GL45" s="87"/>
      <c r="GM45" s="87"/>
      <c r="GN45" s="87"/>
      <c r="GO45" s="87"/>
      <c r="GP45" s="87"/>
      <c r="GQ45" s="87"/>
      <c r="GR45" s="87"/>
      <c r="GS45" s="87"/>
      <c r="GT45" s="87"/>
      <c r="GU45" s="87"/>
      <c r="GV45" s="87"/>
      <c r="GW45" s="87"/>
      <c r="GX45" s="87"/>
      <c r="GY45" s="87"/>
      <c r="GZ45" s="87"/>
      <c r="HA45" s="87"/>
      <c r="HB45" s="87"/>
      <c r="HC45" s="87"/>
      <c r="HD45" s="87"/>
      <c r="HE45" s="87"/>
      <c r="HF45" s="87"/>
      <c r="HG45" s="87"/>
      <c r="HH45" s="87"/>
      <c r="HI45" s="87"/>
      <c r="HJ45" s="87"/>
      <c r="HK45" s="87"/>
      <c r="HL45" s="87"/>
      <c r="HM45" s="87"/>
      <c r="HN45" s="87"/>
      <c r="HO45" s="87"/>
      <c r="HP45" s="87"/>
      <c r="HQ45" s="87"/>
      <c r="HR45" s="87"/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  <c r="II45" s="87"/>
      <c r="IJ45" s="87"/>
      <c r="IK45" s="87"/>
      <c r="IL45" s="87"/>
      <c r="IM45" s="87"/>
      <c r="IN45" s="87"/>
      <c r="IO45" s="87"/>
      <c r="IP45" s="87"/>
      <c r="IQ45" s="87"/>
      <c r="IR45" s="87"/>
      <c r="IS45" s="87"/>
      <c r="IT45" s="87"/>
    </row>
    <row r="46" spans="1:254" ht="12.75">
      <c r="A46" s="40" t="s">
        <v>64</v>
      </c>
      <c r="B46" s="41" t="s">
        <v>61</v>
      </c>
      <c r="C46" s="42">
        <v>200</v>
      </c>
      <c r="D46" s="43" t="s">
        <v>65</v>
      </c>
      <c r="E46" s="44">
        <v>880</v>
      </c>
      <c r="F46" s="44">
        <f>(C46*E46)</f>
        <v>176000</v>
      </c>
    </row>
    <row r="47" spans="1:254" s="89" customFormat="1" ht="12.75" customHeight="1">
      <c r="A47" s="122" t="s">
        <v>66</v>
      </c>
      <c r="B47" s="123"/>
      <c r="C47" s="123"/>
      <c r="D47" s="123"/>
      <c r="E47" s="123"/>
      <c r="F47" s="124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</row>
    <row r="48" spans="1:254" ht="12.75" customHeight="1">
      <c r="A48" s="20" t="s">
        <v>67</v>
      </c>
      <c r="B48" s="21" t="s">
        <v>61</v>
      </c>
      <c r="C48" s="22">
        <v>0.4</v>
      </c>
      <c r="D48" s="36" t="s">
        <v>68</v>
      </c>
      <c r="E48" s="49">
        <v>23120</v>
      </c>
      <c r="F48" s="49">
        <f>C48*E48</f>
        <v>9248</v>
      </c>
    </row>
    <row r="49" spans="1:254" s="89" customFormat="1" ht="12.75" customHeight="1">
      <c r="A49" s="140" t="s">
        <v>69</v>
      </c>
      <c r="B49" s="141"/>
      <c r="C49" s="141"/>
      <c r="D49" s="141"/>
      <c r="E49" s="141"/>
      <c r="F49" s="142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87"/>
      <c r="CR49" s="87"/>
      <c r="CS49" s="87"/>
      <c r="CT49" s="87"/>
      <c r="CU49" s="87"/>
      <c r="CV49" s="87"/>
      <c r="CW49" s="87"/>
      <c r="CX49" s="87"/>
      <c r="CY49" s="87"/>
      <c r="CZ49" s="87"/>
      <c r="DA49" s="87"/>
      <c r="DB49" s="87"/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87"/>
      <c r="DW49" s="87"/>
      <c r="DX49" s="87"/>
      <c r="DY49" s="87"/>
      <c r="DZ49" s="87"/>
      <c r="EA49" s="87"/>
      <c r="EB49" s="87"/>
      <c r="EC49" s="87"/>
      <c r="ED49" s="87"/>
      <c r="EE49" s="87"/>
      <c r="EF49" s="87"/>
      <c r="EG49" s="87"/>
      <c r="EH49" s="87"/>
      <c r="EI49" s="87"/>
      <c r="EJ49" s="87"/>
      <c r="EK49" s="87"/>
      <c r="EL49" s="87"/>
      <c r="EM49" s="87"/>
      <c r="EN49" s="87"/>
      <c r="EO49" s="87"/>
      <c r="EP49" s="87"/>
      <c r="EQ49" s="87"/>
      <c r="ER49" s="87"/>
      <c r="ES49" s="87"/>
      <c r="ET49" s="87"/>
      <c r="EU49" s="87"/>
      <c r="EV49" s="87"/>
      <c r="EW49" s="87"/>
      <c r="EX49" s="87"/>
      <c r="EY49" s="87"/>
      <c r="EZ49" s="87"/>
      <c r="FA49" s="87"/>
      <c r="FB49" s="87"/>
      <c r="FC49" s="87"/>
      <c r="FD49" s="87"/>
      <c r="FE49" s="87"/>
      <c r="FF49" s="87"/>
      <c r="FG49" s="87"/>
      <c r="FH49" s="87"/>
      <c r="FI49" s="87"/>
      <c r="FJ49" s="87"/>
      <c r="FK49" s="87"/>
      <c r="FL49" s="87"/>
      <c r="FM49" s="87"/>
      <c r="FN49" s="87"/>
      <c r="FO49" s="87"/>
      <c r="FP49" s="87"/>
      <c r="FQ49" s="87"/>
      <c r="FR49" s="87"/>
      <c r="FS49" s="87"/>
      <c r="FT49" s="87"/>
      <c r="FU49" s="87"/>
      <c r="FV49" s="87"/>
      <c r="FW49" s="87"/>
      <c r="FX49" s="87"/>
      <c r="FY49" s="87"/>
      <c r="FZ49" s="87"/>
      <c r="GA49" s="87"/>
      <c r="GB49" s="87"/>
      <c r="GC49" s="87"/>
      <c r="GD49" s="87"/>
      <c r="GE49" s="87"/>
      <c r="GF49" s="87"/>
      <c r="GG49" s="87"/>
      <c r="GH49" s="87"/>
      <c r="GI49" s="87"/>
      <c r="GJ49" s="87"/>
      <c r="GK49" s="87"/>
      <c r="GL49" s="87"/>
      <c r="GM49" s="87"/>
      <c r="GN49" s="87"/>
      <c r="GO49" s="87"/>
      <c r="GP49" s="87"/>
      <c r="GQ49" s="87"/>
      <c r="GR49" s="87"/>
      <c r="GS49" s="87"/>
      <c r="GT49" s="87"/>
      <c r="GU49" s="87"/>
      <c r="GV49" s="87"/>
      <c r="GW49" s="87"/>
      <c r="GX49" s="87"/>
      <c r="GY49" s="87"/>
      <c r="GZ49" s="87"/>
      <c r="HA49" s="87"/>
      <c r="HB49" s="87"/>
      <c r="HC49" s="87"/>
      <c r="HD49" s="87"/>
      <c r="HE49" s="87"/>
      <c r="HF49" s="87"/>
      <c r="HG49" s="87"/>
      <c r="HH49" s="87"/>
      <c r="HI49" s="87"/>
      <c r="HJ49" s="87"/>
      <c r="HK49" s="87"/>
      <c r="HL49" s="87"/>
      <c r="HM49" s="87"/>
      <c r="HN49" s="87"/>
      <c r="HO49" s="87"/>
      <c r="HP49" s="87"/>
      <c r="HQ49" s="87"/>
      <c r="HR49" s="87"/>
      <c r="HS49" s="87"/>
      <c r="HT49" s="87"/>
      <c r="HU49" s="87"/>
      <c r="HV49" s="87"/>
      <c r="HW49" s="87"/>
      <c r="HX49" s="87"/>
      <c r="HY49" s="87"/>
      <c r="HZ49" s="87"/>
      <c r="IA49" s="87"/>
      <c r="IB49" s="87"/>
      <c r="IC49" s="87"/>
      <c r="ID49" s="87"/>
      <c r="IE49" s="87"/>
      <c r="IF49" s="87"/>
      <c r="IG49" s="87"/>
      <c r="IH49" s="87"/>
      <c r="II49" s="87"/>
      <c r="IJ49" s="87"/>
      <c r="IK49" s="87"/>
      <c r="IL49" s="87"/>
      <c r="IM49" s="87"/>
      <c r="IN49" s="87"/>
      <c r="IO49" s="87"/>
      <c r="IP49" s="87"/>
      <c r="IQ49" s="87"/>
      <c r="IR49" s="87"/>
      <c r="IS49" s="87"/>
      <c r="IT49" s="87"/>
    </row>
    <row r="50" spans="1:254" ht="12.75" customHeight="1">
      <c r="A50" s="45" t="s">
        <v>70</v>
      </c>
      <c r="B50" s="46" t="s">
        <v>71</v>
      </c>
      <c r="C50" s="47">
        <v>1.2</v>
      </c>
      <c r="D50" s="48" t="s">
        <v>53</v>
      </c>
      <c r="E50" s="29">
        <v>36000</v>
      </c>
      <c r="F50" s="29">
        <f t="shared" ref="F50:F51" si="2">(C50*E50)</f>
        <v>43200</v>
      </c>
    </row>
    <row r="51" spans="1:254" ht="12.75" customHeight="1">
      <c r="A51" s="45" t="s">
        <v>72</v>
      </c>
      <c r="B51" s="46" t="s">
        <v>71</v>
      </c>
      <c r="C51" s="47">
        <v>2</v>
      </c>
      <c r="D51" s="48" t="s">
        <v>73</v>
      </c>
      <c r="E51" s="29">
        <v>89470</v>
      </c>
      <c r="F51" s="29">
        <f t="shared" si="2"/>
        <v>178940</v>
      </c>
    </row>
    <row r="52" spans="1:254" s="89" customFormat="1" ht="12.75" customHeight="1">
      <c r="A52" s="143" t="s">
        <v>74</v>
      </c>
      <c r="B52" s="144"/>
      <c r="C52" s="144"/>
      <c r="D52" s="144"/>
      <c r="E52" s="144"/>
      <c r="F52" s="145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</row>
    <row r="53" spans="1:254" ht="12.75" customHeight="1">
      <c r="A53" s="45" t="s">
        <v>75</v>
      </c>
      <c r="B53" s="46" t="s">
        <v>71</v>
      </c>
      <c r="C53" s="50">
        <v>0.25</v>
      </c>
      <c r="D53" s="45" t="s">
        <v>73</v>
      </c>
      <c r="E53" s="51">
        <v>41852</v>
      </c>
      <c r="F53" s="51">
        <f>C53*E53</f>
        <v>10463</v>
      </c>
    </row>
    <row r="54" spans="1:254" ht="12.75" customHeight="1">
      <c r="A54" s="45" t="s">
        <v>76</v>
      </c>
      <c r="B54" s="46" t="s">
        <v>71</v>
      </c>
      <c r="C54" s="52">
        <v>1</v>
      </c>
      <c r="D54" s="45" t="s">
        <v>68</v>
      </c>
      <c r="E54" s="51">
        <v>25990</v>
      </c>
      <c r="F54" s="51">
        <f>C54*E54</f>
        <v>25990</v>
      </c>
    </row>
    <row r="55" spans="1:254" ht="13.5" customHeight="1">
      <c r="A55" s="146" t="s">
        <v>77</v>
      </c>
      <c r="B55" s="147"/>
      <c r="C55" s="147"/>
      <c r="D55" s="147"/>
      <c r="E55" s="148"/>
      <c r="F55" s="37">
        <f>SUM(F44+F46+F48+F50+F51+F53+F54)</f>
        <v>643841</v>
      </c>
    </row>
    <row r="56" spans="1:254" ht="12" customHeight="1">
      <c r="A56" s="31"/>
      <c r="B56" s="32"/>
      <c r="C56" s="32"/>
      <c r="D56" s="53"/>
      <c r="E56" s="33"/>
      <c r="F56" s="33"/>
    </row>
    <row r="57" spans="1:254" ht="12" customHeight="1">
      <c r="A57" s="137" t="s">
        <v>78</v>
      </c>
      <c r="B57" s="138"/>
      <c r="C57" s="138"/>
      <c r="D57" s="138"/>
      <c r="E57" s="138"/>
      <c r="F57" s="139"/>
    </row>
    <row r="58" spans="1:254" ht="24" customHeight="1">
      <c r="A58" s="25" t="s">
        <v>79</v>
      </c>
      <c r="B58" s="25" t="s">
        <v>58</v>
      </c>
      <c r="C58" s="25" t="s">
        <v>59</v>
      </c>
      <c r="D58" s="25" t="s">
        <v>29</v>
      </c>
      <c r="E58" s="25" t="s">
        <v>30</v>
      </c>
      <c r="F58" s="25" t="s">
        <v>31</v>
      </c>
    </row>
    <row r="59" spans="1:254" ht="12.75">
      <c r="A59" s="54" t="s">
        <v>80</v>
      </c>
      <c r="B59" s="55" t="s">
        <v>81</v>
      </c>
      <c r="C59" s="56">
        <v>36</v>
      </c>
      <c r="D59" s="54" t="s">
        <v>41</v>
      </c>
      <c r="E59" s="57">
        <v>200</v>
      </c>
      <c r="F59" s="57">
        <f>E59*C59</f>
        <v>7200</v>
      </c>
    </row>
    <row r="60" spans="1:254" ht="26.25" customHeight="1">
      <c r="A60" s="58" t="s">
        <v>82</v>
      </c>
      <c r="B60" s="59"/>
      <c r="C60" s="60"/>
      <c r="D60" s="59"/>
      <c r="E60" s="57"/>
      <c r="F60" s="57">
        <f t="shared" ref="F60" si="3">E60*C60</f>
        <v>0</v>
      </c>
    </row>
    <row r="61" spans="1:254" ht="13.5" customHeight="1">
      <c r="A61" s="131" t="s">
        <v>83</v>
      </c>
      <c r="B61" s="132"/>
      <c r="C61" s="132"/>
      <c r="D61" s="132"/>
      <c r="E61" s="133"/>
      <c r="F61" s="61">
        <f>SUM(F59:F60)</f>
        <v>7200</v>
      </c>
    </row>
    <row r="62" spans="1:254" ht="12" customHeight="1">
      <c r="A62" s="62"/>
      <c r="B62" s="62"/>
      <c r="C62" s="62"/>
      <c r="D62" s="62"/>
      <c r="E62" s="63"/>
      <c r="F62" s="63"/>
    </row>
    <row r="63" spans="1:254" ht="12.75">
      <c r="A63" s="149" t="s">
        <v>84</v>
      </c>
      <c r="B63" s="150"/>
      <c r="C63" s="150"/>
      <c r="D63" s="150"/>
      <c r="E63" s="151"/>
      <c r="F63" s="64">
        <f>F25+F39+F55+F61</f>
        <v>1172691</v>
      </c>
    </row>
    <row r="64" spans="1:254" ht="12" customHeight="1">
      <c r="A64" s="152" t="s">
        <v>85</v>
      </c>
      <c r="B64" s="153"/>
      <c r="C64" s="153"/>
      <c r="D64" s="153"/>
      <c r="E64" s="154"/>
      <c r="F64" s="65">
        <f>F63*0.05</f>
        <v>58634.55</v>
      </c>
    </row>
    <row r="65" spans="1:6" ht="12" customHeight="1">
      <c r="A65" s="155" t="s">
        <v>86</v>
      </c>
      <c r="B65" s="156"/>
      <c r="C65" s="156"/>
      <c r="D65" s="156"/>
      <c r="E65" s="157"/>
      <c r="F65" s="66">
        <f>F64+F63</f>
        <v>1231325.55</v>
      </c>
    </row>
    <row r="66" spans="1:6" ht="12" customHeight="1">
      <c r="A66" s="152" t="s">
        <v>87</v>
      </c>
      <c r="B66" s="153"/>
      <c r="C66" s="153"/>
      <c r="D66" s="153"/>
      <c r="E66" s="154"/>
      <c r="F66" s="65">
        <f>F11</f>
        <v>2250000</v>
      </c>
    </row>
    <row r="67" spans="1:6" ht="12.75">
      <c r="A67" s="158" t="s">
        <v>88</v>
      </c>
      <c r="B67" s="159"/>
      <c r="C67" s="159"/>
      <c r="D67" s="159"/>
      <c r="E67" s="160"/>
      <c r="F67" s="67">
        <f>F66-F65</f>
        <v>1018674.45</v>
      </c>
    </row>
    <row r="68" spans="1:6" ht="12" customHeight="1">
      <c r="A68" s="68" t="s">
        <v>89</v>
      </c>
      <c r="B68" s="69"/>
      <c r="C68" s="69"/>
      <c r="D68" s="69"/>
      <c r="E68" s="69"/>
      <c r="F68" s="70"/>
    </row>
    <row r="69" spans="1:6" ht="12.75" customHeight="1" thickBot="1">
      <c r="A69" s="71"/>
      <c r="B69" s="69"/>
      <c r="C69" s="69"/>
      <c r="D69" s="69"/>
      <c r="E69" s="69"/>
      <c r="F69" s="70"/>
    </row>
    <row r="70" spans="1:6" ht="15" customHeight="1">
      <c r="A70" s="101" t="s">
        <v>90</v>
      </c>
      <c r="B70" s="102"/>
      <c r="C70" s="102"/>
      <c r="D70" s="102"/>
      <c r="E70" s="103"/>
      <c r="F70" s="70"/>
    </row>
    <row r="71" spans="1:6" ht="12.75">
      <c r="A71" s="95" t="s">
        <v>91</v>
      </c>
      <c r="B71" s="96"/>
      <c r="C71" s="96"/>
      <c r="D71" s="96"/>
      <c r="E71" s="97"/>
      <c r="F71" s="70"/>
    </row>
    <row r="72" spans="1:6" ht="12.75">
      <c r="A72" s="95" t="s">
        <v>92</v>
      </c>
      <c r="B72" s="96"/>
      <c r="C72" s="96"/>
      <c r="D72" s="96"/>
      <c r="E72" s="97"/>
      <c r="F72" s="70"/>
    </row>
    <row r="73" spans="1:6" ht="12.75">
      <c r="A73" s="95" t="s">
        <v>93</v>
      </c>
      <c r="B73" s="96"/>
      <c r="C73" s="96"/>
      <c r="D73" s="96"/>
      <c r="E73" s="97"/>
      <c r="F73" s="70"/>
    </row>
    <row r="74" spans="1:6" ht="12.75">
      <c r="A74" s="95" t="s">
        <v>94</v>
      </c>
      <c r="B74" s="96"/>
      <c r="C74" s="96"/>
      <c r="D74" s="96"/>
      <c r="E74" s="97"/>
      <c r="F74" s="70"/>
    </row>
    <row r="75" spans="1:6" ht="12.75">
      <c r="A75" s="95" t="s">
        <v>95</v>
      </c>
      <c r="B75" s="96"/>
      <c r="C75" s="96"/>
      <c r="D75" s="96"/>
      <c r="E75" s="97"/>
      <c r="F75" s="70"/>
    </row>
    <row r="76" spans="1:6" ht="13.5" thickBot="1">
      <c r="A76" s="98" t="s">
        <v>96</v>
      </c>
      <c r="B76" s="99"/>
      <c r="C76" s="99"/>
      <c r="D76" s="99"/>
      <c r="E76" s="100"/>
      <c r="F76" s="70"/>
    </row>
    <row r="77" spans="1:6" ht="12.75" customHeight="1">
      <c r="A77" s="71"/>
      <c r="B77" s="71"/>
      <c r="C77" s="71"/>
      <c r="D77" s="71"/>
      <c r="E77" s="71"/>
      <c r="F77" s="70"/>
    </row>
    <row r="78" spans="1:6" ht="15" customHeight="1" thickBot="1">
      <c r="A78" s="108" t="s">
        <v>97</v>
      </c>
      <c r="B78" s="109"/>
      <c r="C78" s="110"/>
      <c r="D78" s="72"/>
      <c r="E78" s="72"/>
      <c r="F78" s="70"/>
    </row>
    <row r="79" spans="1:6" ht="12" customHeight="1">
      <c r="A79" s="73" t="s">
        <v>79</v>
      </c>
      <c r="B79" s="74" t="s">
        <v>98</v>
      </c>
      <c r="C79" s="75" t="s">
        <v>99</v>
      </c>
      <c r="D79" s="72"/>
      <c r="E79" s="72"/>
      <c r="F79" s="70"/>
    </row>
    <row r="80" spans="1:6" ht="12" customHeight="1">
      <c r="A80" s="76" t="s">
        <v>100</v>
      </c>
      <c r="B80" s="91">
        <f>F25</f>
        <v>130000</v>
      </c>
      <c r="C80" s="77">
        <v>0.11</v>
      </c>
      <c r="D80" s="72"/>
      <c r="E80" s="72"/>
      <c r="F80" s="70" t="s">
        <v>101</v>
      </c>
    </row>
    <row r="81" spans="1:6" ht="12" customHeight="1">
      <c r="A81" s="76" t="s">
        <v>102</v>
      </c>
      <c r="B81" s="91">
        <f>F30</f>
        <v>0</v>
      </c>
      <c r="C81" s="77">
        <v>0</v>
      </c>
      <c r="D81" s="72"/>
      <c r="E81" s="72"/>
      <c r="F81" s="70"/>
    </row>
    <row r="82" spans="1:6" ht="12" customHeight="1">
      <c r="A82" s="76" t="s">
        <v>103</v>
      </c>
      <c r="B82" s="91">
        <f>F39</f>
        <v>391650</v>
      </c>
      <c r="C82" s="77">
        <v>0.32</v>
      </c>
      <c r="D82" s="72"/>
      <c r="E82" s="72"/>
      <c r="F82" s="70"/>
    </row>
    <row r="83" spans="1:6" ht="12" customHeight="1">
      <c r="A83" s="76" t="s">
        <v>57</v>
      </c>
      <c r="B83" s="91">
        <v>643841</v>
      </c>
      <c r="C83" s="77">
        <v>0.52</v>
      </c>
      <c r="D83" s="72"/>
      <c r="E83" s="72"/>
      <c r="F83" s="70"/>
    </row>
    <row r="84" spans="1:6" ht="12" customHeight="1">
      <c r="A84" s="76" t="s">
        <v>104</v>
      </c>
      <c r="B84" s="91">
        <f>F61</f>
        <v>7200</v>
      </c>
      <c r="C84" s="77">
        <v>0.01</v>
      </c>
      <c r="D84" s="78"/>
      <c r="E84" s="78"/>
      <c r="F84" s="70"/>
    </row>
    <row r="85" spans="1:6" ht="12" customHeight="1">
      <c r="A85" s="76" t="s">
        <v>105</v>
      </c>
      <c r="B85" s="91">
        <v>58635</v>
      </c>
      <c r="C85" s="77">
        <v>0.04</v>
      </c>
      <c r="D85" s="78"/>
      <c r="E85" s="78"/>
      <c r="F85" s="70"/>
    </row>
    <row r="86" spans="1:6" ht="12.75" customHeight="1" thickBot="1">
      <c r="A86" s="79" t="s">
        <v>106</v>
      </c>
      <c r="B86" s="92">
        <f>SUM(B80:B85)</f>
        <v>1231326</v>
      </c>
      <c r="C86" s="80">
        <f>SUM(C80:C85)</f>
        <v>1</v>
      </c>
      <c r="D86" s="78"/>
      <c r="E86" s="78"/>
      <c r="F86" s="70"/>
    </row>
    <row r="87" spans="1:6" ht="12" customHeight="1">
      <c r="A87" s="71"/>
      <c r="B87" s="69"/>
      <c r="C87" s="69"/>
      <c r="D87" s="69"/>
      <c r="E87" s="69"/>
      <c r="F87" s="70"/>
    </row>
    <row r="88" spans="1:6" ht="15.75" customHeight="1" thickBot="1">
      <c r="A88" s="105" t="s">
        <v>107</v>
      </c>
      <c r="B88" s="106"/>
      <c r="C88" s="106"/>
      <c r="D88" s="107"/>
      <c r="E88" s="81"/>
      <c r="F88" s="70"/>
    </row>
    <row r="89" spans="1:6" ht="12.75">
      <c r="A89" s="82" t="s">
        <v>108</v>
      </c>
      <c r="B89" s="93">
        <v>800</v>
      </c>
      <c r="C89" s="93">
        <v>850</v>
      </c>
      <c r="D89" s="94">
        <v>900</v>
      </c>
      <c r="E89" s="83"/>
      <c r="F89" s="84"/>
    </row>
    <row r="90" spans="1:6" ht="13.5" thickBot="1">
      <c r="A90" s="79" t="s">
        <v>109</v>
      </c>
      <c r="B90" s="92">
        <v>1539</v>
      </c>
      <c r="C90" s="92">
        <v>1449</v>
      </c>
      <c r="D90" s="92">
        <v>1368</v>
      </c>
      <c r="E90" s="83"/>
      <c r="F90" s="84"/>
    </row>
    <row r="91" spans="1:6" ht="12.75">
      <c r="A91" s="104" t="s">
        <v>110</v>
      </c>
      <c r="B91" s="104"/>
      <c r="C91" s="104"/>
      <c r="D91" s="104"/>
      <c r="E91" s="71"/>
      <c r="F91" s="71"/>
    </row>
  </sheetData>
  <mergeCells count="38">
    <mergeCell ref="A49:F49"/>
    <mergeCell ref="A52:F52"/>
    <mergeCell ref="A71:E71"/>
    <mergeCell ref="A72:E72"/>
    <mergeCell ref="A73:E73"/>
    <mergeCell ref="A55:E55"/>
    <mergeCell ref="A57:F57"/>
    <mergeCell ref="A61:E61"/>
    <mergeCell ref="A63:E63"/>
    <mergeCell ref="A64:E64"/>
    <mergeCell ref="A65:E65"/>
    <mergeCell ref="A67:E67"/>
    <mergeCell ref="A66:E66"/>
    <mergeCell ref="D14:E14"/>
    <mergeCell ref="A16:F16"/>
    <mergeCell ref="A43:F43"/>
    <mergeCell ref="A45:F45"/>
    <mergeCell ref="A47:F47"/>
    <mergeCell ref="A18:F18"/>
    <mergeCell ref="A25:E25"/>
    <mergeCell ref="A30:E30"/>
    <mergeCell ref="A39:E39"/>
    <mergeCell ref="A32:F32"/>
    <mergeCell ref="A27:F27"/>
    <mergeCell ref="A41:F41"/>
    <mergeCell ref="D12:E12"/>
    <mergeCell ref="D10:E10"/>
    <mergeCell ref="D9:E9"/>
    <mergeCell ref="D8:E8"/>
    <mergeCell ref="D13:E13"/>
    <mergeCell ref="D11:E11"/>
    <mergeCell ref="A74:E74"/>
    <mergeCell ref="A75:E75"/>
    <mergeCell ref="A76:E76"/>
    <mergeCell ref="A70:E70"/>
    <mergeCell ref="A91:D91"/>
    <mergeCell ref="A88:D88"/>
    <mergeCell ref="A78:C78"/>
  </mergeCells>
  <printOptions horizontalCentered="1"/>
  <pageMargins left="0.74803149606299213" right="0.74803149606299213" top="0.98425196850393704" bottom="0.98425196850393704" header="0" footer="0"/>
  <pageSetup scale="99" orientation="portrait" r:id="rId1"/>
  <headerFooter>
    <oddFooter>&amp;C&amp;"Helvetica Neue,Regular"&amp;12&amp;K000000&amp;P</oddFooter>
  </headerFooter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2022-06-24T20:23:43Z</dcterms:modified>
  <cp:category/>
  <cp:contentStatus/>
</cp:coreProperties>
</file>