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4E549B5A7515BBDE57C3AA2A0ECDE52C02E8CCF3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F51" i="1" l="1"/>
  <c r="B77" i="1" l="1"/>
  <c r="F50" i="1" l="1"/>
  <c r="F36" i="1" l="1"/>
  <c r="F37" i="1"/>
  <c r="F21" i="1"/>
  <c r="F46" i="1"/>
  <c r="F47" i="1"/>
  <c r="F49" i="1"/>
  <c r="F44" i="1"/>
  <c r="F35" i="1"/>
  <c r="F32" i="1"/>
  <c r="F33" i="1"/>
  <c r="F34" i="1"/>
  <c r="F31" i="1"/>
  <c r="F39" i="1" l="1"/>
  <c r="F20" i="1"/>
  <c r="F57" i="1" l="1"/>
  <c r="B80" i="1" s="1"/>
  <c r="F38" i="1"/>
  <c r="F11" i="1"/>
  <c r="F62" i="1" s="1"/>
  <c r="F22" i="1" l="1"/>
  <c r="B76" i="1" s="1"/>
  <c r="B79" i="1"/>
  <c r="B78" i="1"/>
  <c r="F59" i="1" l="1"/>
  <c r="F60" i="1" s="1"/>
  <c r="F61" i="1" l="1"/>
  <c r="C87" i="1" s="1"/>
  <c r="B81" i="1"/>
  <c r="D87" i="1" l="1"/>
  <c r="B87" i="1"/>
  <c r="F63" i="1"/>
  <c r="B82" i="1"/>
  <c r="C79" i="1" l="1"/>
  <c r="C80" i="1"/>
  <c r="C76" i="1"/>
  <c r="C78" i="1"/>
  <c r="C81" i="1"/>
  <c r="C82" i="1" l="1"/>
</calcChain>
</file>

<file path=xl/sharedStrings.xml><?xml version="1.0" encoding="utf-8"?>
<sst xmlns="http://schemas.openxmlformats.org/spreadsheetml/2006/main" count="143" uniqueCount="99">
  <si>
    <t>RUBRO O CULTIVO</t>
  </si>
  <si>
    <t>LUPINO DULCE</t>
  </si>
  <si>
    <t>RENDIMIENTO (qqm/Há.)</t>
  </si>
  <si>
    <t>VARIEDAD</t>
  </si>
  <si>
    <t>SIN ESPECIFICAR</t>
  </si>
  <si>
    <t>FECHA ESTIMADA  PRECIO VENTA</t>
  </si>
  <si>
    <t>FEBRERO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</si>
  <si>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</si>
  <si>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</si>
  <si>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</si>
  <si>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</si>
  <si>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</si>
  <si>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</si>
  <si>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</si>
  <si>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</si>
  <si>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</si>
  <si>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</si>
  <si>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</si>
  <si>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</si>
  <si>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</si>
  <si>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ENERO</t>
  </si>
  <si>
    <t>FECHA PRECIO INSUMOS</t>
  </si>
  <si>
    <t>CONTINGENCIA</t>
  </si>
  <si>
    <t>HELADAS
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</si>
  <si>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</si>
  <si>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</si>
  <si>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</si>
  <si>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</si>
  <si>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</si>
  <si>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</si>
  <si>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</si>
  <si>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</si>
  <si>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</si>
  <si>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</si>
  <si>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abril</t>
  </si>
  <si>
    <t>Ayuda en siembra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</si>
  <si>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</si>
  <si>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</si>
  <si>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</si>
  <si>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</si>
  <si>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</si>
  <si>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</si>
  <si>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</si>
  <si>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abril-mayo</t>
  </si>
  <si>
    <t>Rastraje</t>
  </si>
  <si>
    <t>Vibrocultivdor</t>
  </si>
  <si>
    <t>Siembra</t>
  </si>
  <si>
    <t>Rodonado</t>
  </si>
  <si>
    <t>Pulverizador barra</t>
  </si>
  <si>
    <t>Abonadura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</si>
  <si>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</si>
  <si>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</si>
  <si>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</si>
  <si>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</si>
  <si>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</si>
  <si>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</si>
  <si>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</si>
  <si>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</si>
  <si>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</si>
  <si>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</si>
  <si>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</si>
  <si>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SFT</t>
  </si>
  <si>
    <t>Fertiyeso</t>
  </si>
  <si>
    <t>HERBICIDAS</t>
  </si>
  <si>
    <t>Gesatop 90 WG</t>
  </si>
  <si>
    <t>Centurion super</t>
  </si>
  <si>
    <t>l</t>
  </si>
  <si>
    <t>Agosto-septiembre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</si>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</sst>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7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9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/>
    <xf numFmtId="49" fontId="13" fillId="8" borderId="34" xfId="0" applyNumberFormat="1" applyFont="1" applyFill="1" applyBorder="1" applyAlignment="1">
      <alignment vertical="center"/>
    </xf>
    <xf numFmtId="167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/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7" fontId="13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19" fillId="0" borderId="52" xfId="0" applyFont="1" applyBorder="1" applyAlignment="1">
      <alignment horizontal="left"/>
    </xf>
    <xf numFmtId="0" fontId="20" fillId="0" borderId="52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3" fontId="19" fillId="0" borderId="52" xfId="0" applyNumberFormat="1" applyFont="1" applyBorder="1"/>
    <xf numFmtId="3" fontId="20" fillId="0" borderId="52" xfId="0" applyNumberFormat="1" applyFont="1" applyBorder="1"/>
    <xf numFmtId="0" fontId="20" fillId="0" borderId="52" xfId="0" applyFont="1" applyFill="1" applyBorder="1"/>
    <xf numFmtId="0" fontId="19" fillId="0" borderId="52" xfId="0" applyFont="1" applyBorder="1"/>
    <xf numFmtId="0" fontId="4" fillId="2" borderId="6" xfId="0" applyFont="1" applyFill="1" applyBorder="1"/>
    <xf numFmtId="168" fontId="20" fillId="0" borderId="52" xfId="0" applyNumberFormat="1" applyFont="1" applyBorder="1" applyAlignment="1">
      <alignment horizontal="center"/>
    </xf>
    <xf numFmtId="168" fontId="19" fillId="0" borderId="52" xfId="0" applyNumberFormat="1" applyFont="1" applyBorder="1" applyAlignment="1">
      <alignment horizontal="center"/>
    </xf>
    <xf numFmtId="168" fontId="4" fillId="2" borderId="5" xfId="0" applyNumberFormat="1" applyFont="1" applyFill="1" applyBorder="1" applyAlignment="1">
      <alignment horizontal="center" wrapText="1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8"/>
  <sheetViews>
    <sheetView showGridLines="0" tabSelected="1" zoomScale="130" zoomScaleNormal="130" workbookViewId="0">
      <selection activeCell="F24" sqref="F24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47" t="s">
        <v>2</v>
      </c>
      <c r="E8" s="148"/>
      <c r="F8" s="8">
        <v>30</v>
      </c>
    </row>
    <row r="9" spans="1:6" ht="38.25" customHeight="1">
      <c r="A9" s="9" t="s">
        <v>3</v>
      </c>
      <c r="B9" s="10" t="s">
        <v>4</v>
      </c>
      <c r="C9" s="139"/>
      <c r="D9" s="145" t="s">
        <v>5</v>
      </c>
      <c r="E9" s="146"/>
      <c r="F9" s="12" t="s">
        <v>6</v>
      </c>
    </row>
    <row r="10" spans="1:6" ht="18" customHeight="1">
      <c r="A10" s="9" t="s">
        <v>7</v>
      </c>
      <c r="B10" s="12" t="s">
        <v>8</v>
      </c>
      <c r="C10" s="139"/>
      <c r="D10" s="145" t="s">
        <v>9</v>
      </c>
      <c r="E10" s="146"/>
      <c r="F10" s="13">
        <v>48000</v>
      </c>
    </row>
    <row r="11" spans="1:6" ht="11.25" customHeight="1">
      <c r="A11" s="9" t="s">
        <v>10</v>
      </c>
      <c r="B11" s="14" t="s">
        <v>11</v>
      </c>
      <c r="C11" s="139"/>
      <c r="D11" s="15" t="s">
        <v>12</v>
      </c>
      <c r="E11" s="16"/>
      <c r="F11" s="17">
        <f>(F8*F10)</f>
        <v>1440000</v>
      </c>
    </row>
    <row r="12" spans="1:6" ht="11.25" customHeight="1">
      <c r="A12" s="9" t="s">
        <v>13</v>
      </c>
      <c r="B12" s="12" t="s">
        <v>14</v>
      </c>
      <c r="C12" s="139"/>
      <c r="D12" s="145" t="s">
        <v>15</v>
      </c>
      <c r="E12" s="146"/>
      <c r="F12" s="12" t="s">
        <v>16</v>
      </c>
    </row>
    <row r="13" spans="1:6" ht="13.5" customHeight="1">
      <c r="A13" s="9" t="s">
        <v>17</v>
      </c>
      <c r="B13" s="12" t="s">
        <v>18</v>
      </c>
      <c r="C13" s="139"/>
      <c r="D13" s="145" t="s">
        <v>19</v>
      </c>
      <c r="E13" s="146"/>
      <c r="F13" s="12" t="s">
        <v>20</v>
      </c>
    </row>
    <row r="14" spans="1:6" ht="25.5" customHeight="1">
      <c r="A14" s="9" t="s">
        <v>21</v>
      </c>
      <c r="B14" s="18">
        <v>44727</v>
      </c>
      <c r="C14" s="139"/>
      <c r="D14" s="151" t="s">
        <v>22</v>
      </c>
      <c r="E14" s="152"/>
      <c r="F14" s="14" t="s">
        <v>23</v>
      </c>
    </row>
    <row r="15" spans="1:6" ht="12" customHeight="1">
      <c r="A15" s="19"/>
      <c r="B15" s="20"/>
      <c r="C15" s="21"/>
      <c r="D15" s="22"/>
      <c r="E15" s="22"/>
      <c r="F15" s="23"/>
    </row>
    <row r="16" spans="1:6" ht="12" customHeight="1">
      <c r="A16" s="149" t="s">
        <v>24</v>
      </c>
      <c r="B16" s="150"/>
      <c r="C16" s="150"/>
      <c r="D16" s="150"/>
      <c r="E16" s="150"/>
      <c r="F16" s="150"/>
    </row>
    <row r="17" spans="1:6" ht="12" customHeight="1">
      <c r="A17" s="24"/>
      <c r="B17" s="25"/>
      <c r="C17" s="25"/>
      <c r="D17" s="25"/>
      <c r="E17" s="26"/>
      <c r="F17" s="26"/>
    </row>
    <row r="18" spans="1:6" ht="12" customHeight="1">
      <c r="A18" s="27" t="s">
        <v>25</v>
      </c>
      <c r="B18" s="28"/>
      <c r="C18" s="29"/>
      <c r="D18" s="29"/>
      <c r="E18" s="29"/>
      <c r="F18" s="29"/>
    </row>
    <row r="19" spans="1:6" ht="24" customHeight="1">
      <c r="A19" s="30" t="s">
        <v>26</v>
      </c>
      <c r="B19" s="30" t="s">
        <v>27</v>
      </c>
      <c r="C19" s="30" t="s">
        <v>28</v>
      </c>
      <c r="D19" s="30" t="s">
        <v>29</v>
      </c>
      <c r="E19" s="30" t="s">
        <v>30</v>
      </c>
      <c r="F19" s="30" t="s">
        <v>31</v>
      </c>
    </row>
    <row r="20" spans="1:6" ht="12.75" customHeight="1">
      <c r="A20" s="132" t="s">
        <v>32</v>
      </c>
      <c r="B20" s="133" t="s">
        <v>33</v>
      </c>
      <c r="C20" s="134">
        <v>1</v>
      </c>
      <c r="D20" s="133" t="s">
        <v>34</v>
      </c>
      <c r="E20" s="135">
        <v>20500</v>
      </c>
      <c r="F20" s="136">
        <f>+E20*C20</f>
        <v>20500</v>
      </c>
    </row>
    <row r="21" spans="1:6" ht="15">
      <c r="A21" s="132" t="s">
        <v>35</v>
      </c>
      <c r="B21" s="133" t="s">
        <v>33</v>
      </c>
      <c r="C21" s="134">
        <v>0.5</v>
      </c>
      <c r="D21" s="133" t="s">
        <v>34</v>
      </c>
      <c r="E21" s="135">
        <v>20500</v>
      </c>
      <c r="F21" s="136">
        <f>+E21*C21</f>
        <v>10250</v>
      </c>
    </row>
    <row r="22" spans="1:6" ht="12.75" customHeight="1">
      <c r="A22" s="32" t="s">
        <v>36</v>
      </c>
      <c r="B22" s="33"/>
      <c r="C22" s="33"/>
      <c r="D22" s="33"/>
      <c r="E22" s="34"/>
      <c r="F22" s="35">
        <f>SUM(F20:F21)</f>
        <v>30750</v>
      </c>
    </row>
    <row r="23" spans="1:6" ht="12" customHeight="1">
      <c r="A23" s="24"/>
      <c r="B23" s="26"/>
      <c r="C23" s="26"/>
      <c r="D23" s="26"/>
      <c r="E23" s="36"/>
      <c r="F23" s="36"/>
    </row>
    <row r="24" spans="1:6" ht="12" customHeight="1">
      <c r="A24" s="37" t="s">
        <v>37</v>
      </c>
      <c r="B24" s="38"/>
      <c r="C24" s="39"/>
      <c r="D24" s="39"/>
      <c r="E24" s="40"/>
      <c r="F24" s="40"/>
    </row>
    <row r="25" spans="1:6" ht="24" customHeight="1">
      <c r="A25" s="41" t="s">
        <v>26</v>
      </c>
      <c r="B25" s="42" t="s">
        <v>27</v>
      </c>
      <c r="C25" s="42" t="s">
        <v>28</v>
      </c>
      <c r="D25" s="41" t="s">
        <v>29</v>
      </c>
      <c r="E25" s="42" t="s">
        <v>30</v>
      </c>
      <c r="F25" s="41" t="s">
        <v>31</v>
      </c>
    </row>
    <row r="26" spans="1:6" ht="12" customHeight="1">
      <c r="A26" s="43"/>
      <c r="B26" s="44" t="s">
        <v>38</v>
      </c>
      <c r="C26" s="44"/>
      <c r="D26" s="44"/>
      <c r="E26" s="43"/>
      <c r="F26" s="43"/>
    </row>
    <row r="27" spans="1:6" ht="12" customHeight="1">
      <c r="A27" s="45" t="s">
        <v>39</v>
      </c>
      <c r="B27" s="46"/>
      <c r="C27" s="46"/>
      <c r="D27" s="46"/>
      <c r="E27" s="47"/>
      <c r="F27" s="47"/>
    </row>
    <row r="28" spans="1:6" ht="12" customHeight="1">
      <c r="A28" s="48"/>
      <c r="B28" s="49"/>
      <c r="C28" s="49"/>
      <c r="D28" s="49"/>
      <c r="E28" s="50"/>
      <c r="F28" s="50"/>
    </row>
    <row r="29" spans="1:6" ht="12" customHeight="1">
      <c r="A29" s="37" t="s">
        <v>40</v>
      </c>
      <c r="B29" s="38"/>
      <c r="C29" s="39"/>
      <c r="D29" s="39"/>
      <c r="E29" s="40"/>
      <c r="F29" s="40"/>
    </row>
    <row r="30" spans="1:6" ht="24" customHeight="1">
      <c r="A30" s="51" t="s">
        <v>26</v>
      </c>
      <c r="B30" s="51" t="s">
        <v>27</v>
      </c>
      <c r="C30" s="51" t="s">
        <v>28</v>
      </c>
      <c r="D30" s="51" t="s">
        <v>29</v>
      </c>
      <c r="E30" s="52" t="s">
        <v>30</v>
      </c>
      <c r="F30" s="51" t="s">
        <v>31</v>
      </c>
    </row>
    <row r="31" spans="1:6" ht="12.75" customHeight="1">
      <c r="A31" s="137" t="s">
        <v>41</v>
      </c>
      <c r="B31" s="133" t="s">
        <v>42</v>
      </c>
      <c r="C31" s="140">
        <v>0.125</v>
      </c>
      <c r="D31" s="59" t="s">
        <v>43</v>
      </c>
      <c r="E31" s="136">
        <v>313600</v>
      </c>
      <c r="F31" s="136">
        <f>C31*E31</f>
        <v>39200</v>
      </c>
    </row>
    <row r="32" spans="1:6" ht="12.75" customHeight="1">
      <c r="A32" s="132" t="s">
        <v>44</v>
      </c>
      <c r="B32" s="133" t="s">
        <v>42</v>
      </c>
      <c r="C32" s="140">
        <v>0.125</v>
      </c>
      <c r="D32" s="59" t="s">
        <v>43</v>
      </c>
      <c r="E32" s="136">
        <v>240000</v>
      </c>
      <c r="F32" s="136">
        <f t="shared" ref="F32:F34" si="0">C32*E32</f>
        <v>30000</v>
      </c>
    </row>
    <row r="33" spans="1:10" ht="12.75" customHeight="1">
      <c r="A33" s="132" t="s">
        <v>45</v>
      </c>
      <c r="B33" s="133" t="s">
        <v>42</v>
      </c>
      <c r="C33" s="140">
        <v>0.125</v>
      </c>
      <c r="D33" s="59" t="s">
        <v>43</v>
      </c>
      <c r="E33" s="136">
        <v>240000</v>
      </c>
      <c r="F33" s="136">
        <f t="shared" si="0"/>
        <v>30000</v>
      </c>
    </row>
    <row r="34" spans="1:10" ht="12.75" customHeight="1">
      <c r="A34" s="138" t="s">
        <v>46</v>
      </c>
      <c r="B34" s="133" t="s">
        <v>42</v>
      </c>
      <c r="C34" s="141">
        <v>0.125</v>
      </c>
      <c r="D34" s="59" t="s">
        <v>43</v>
      </c>
      <c r="E34" s="136">
        <v>240000</v>
      </c>
      <c r="F34" s="136">
        <f t="shared" si="0"/>
        <v>30000</v>
      </c>
    </row>
    <row r="35" spans="1:10" ht="12.75" customHeight="1">
      <c r="A35" s="138" t="s">
        <v>47</v>
      </c>
      <c r="B35" s="133" t="s">
        <v>42</v>
      </c>
      <c r="C35" s="141">
        <v>0.125</v>
      </c>
      <c r="D35" s="59" t="s">
        <v>43</v>
      </c>
      <c r="E35" s="136">
        <v>200000</v>
      </c>
      <c r="F35" s="136">
        <f t="shared" ref="F35:F36" si="1">C35*E35</f>
        <v>25000</v>
      </c>
    </row>
    <row r="36" spans="1:10" ht="12.75" customHeight="1">
      <c r="A36" s="138" t="s">
        <v>48</v>
      </c>
      <c r="B36" s="133" t="s">
        <v>42</v>
      </c>
      <c r="C36" s="141">
        <v>0.125</v>
      </c>
      <c r="D36" s="59" t="s">
        <v>43</v>
      </c>
      <c r="E36" s="136">
        <v>350000</v>
      </c>
      <c r="F36" s="136">
        <f t="shared" si="1"/>
        <v>43750</v>
      </c>
    </row>
    <row r="37" spans="1:10" ht="12.75" customHeight="1">
      <c r="A37" s="138" t="s">
        <v>49</v>
      </c>
      <c r="B37" s="133" t="s">
        <v>42</v>
      </c>
      <c r="C37" s="141">
        <v>0.125</v>
      </c>
      <c r="D37" s="59" t="s">
        <v>43</v>
      </c>
      <c r="E37" s="136">
        <v>200000</v>
      </c>
      <c r="F37" s="136">
        <f t="shared" ref="F37" si="2">C37*E37</f>
        <v>25000</v>
      </c>
    </row>
    <row r="38" spans="1:10" ht="12.75" customHeight="1">
      <c r="A38" s="11" t="s">
        <v>50</v>
      </c>
      <c r="B38" s="31" t="s">
        <v>42</v>
      </c>
      <c r="C38" s="142">
        <v>0.25</v>
      </c>
      <c r="D38" s="31" t="s">
        <v>51</v>
      </c>
      <c r="E38" s="17">
        <v>400000</v>
      </c>
      <c r="F38" s="17">
        <f t="shared" ref="F38" si="3">(C38*E38)</f>
        <v>100000</v>
      </c>
    </row>
    <row r="39" spans="1:10" ht="12.75" customHeight="1">
      <c r="A39" s="53" t="s">
        <v>52</v>
      </c>
      <c r="B39" s="54"/>
      <c r="C39" s="54"/>
      <c r="D39" s="54"/>
      <c r="E39" s="55"/>
      <c r="F39" s="56">
        <f>SUM(F31:F38)</f>
        <v>322950</v>
      </c>
    </row>
    <row r="40" spans="1:10" ht="12" customHeight="1">
      <c r="A40" s="48"/>
      <c r="B40" s="49"/>
      <c r="C40" s="49"/>
      <c r="D40" s="49"/>
      <c r="E40" s="50"/>
      <c r="F40" s="50"/>
    </row>
    <row r="41" spans="1:10" ht="12" customHeight="1">
      <c r="A41" s="37" t="s">
        <v>53</v>
      </c>
      <c r="B41" s="38"/>
      <c r="C41" s="39"/>
      <c r="D41" s="39"/>
      <c r="E41" s="40"/>
      <c r="F41" s="40"/>
    </row>
    <row r="42" spans="1:10" ht="24" customHeight="1">
      <c r="A42" s="52" t="s">
        <v>54</v>
      </c>
      <c r="B42" s="52" t="s">
        <v>55</v>
      </c>
      <c r="C42" s="52" t="s">
        <v>56</v>
      </c>
      <c r="D42" s="52" t="s">
        <v>29</v>
      </c>
      <c r="E42" s="52" t="s">
        <v>30</v>
      </c>
      <c r="F42" s="52" t="s">
        <v>31</v>
      </c>
      <c r="J42" s="131"/>
    </row>
    <row r="43" spans="1:10" ht="12.75" customHeight="1">
      <c r="A43" s="57" t="s">
        <v>57</v>
      </c>
      <c r="B43" s="58"/>
      <c r="C43" s="58"/>
      <c r="D43" s="58"/>
      <c r="E43" s="58"/>
      <c r="F43" s="58"/>
      <c r="J43" s="131"/>
    </row>
    <row r="44" spans="1:10" ht="12.75" customHeight="1">
      <c r="A44" s="15" t="s">
        <v>58</v>
      </c>
      <c r="B44" s="59" t="s">
        <v>59</v>
      </c>
      <c r="C44" s="60">
        <v>130</v>
      </c>
      <c r="D44" s="59" t="s">
        <v>43</v>
      </c>
      <c r="E44" s="61">
        <v>700</v>
      </c>
      <c r="F44" s="61">
        <f>(C44*E44)</f>
        <v>91000</v>
      </c>
    </row>
    <row r="45" spans="1:10" ht="12.75" customHeight="1">
      <c r="A45" s="62" t="s">
        <v>60</v>
      </c>
      <c r="B45" s="63"/>
      <c r="C45" s="16"/>
      <c r="D45" s="63"/>
      <c r="E45" s="61"/>
      <c r="F45" s="61"/>
    </row>
    <row r="46" spans="1:10" ht="12.75" customHeight="1">
      <c r="A46" s="15" t="s">
        <v>61</v>
      </c>
      <c r="B46" s="59" t="s">
        <v>59</v>
      </c>
      <c r="C46" s="60">
        <v>300</v>
      </c>
      <c r="D46" s="59" t="s">
        <v>43</v>
      </c>
      <c r="E46" s="61">
        <v>1200</v>
      </c>
      <c r="F46" s="61">
        <f t="shared" ref="F46:F50" si="4">(C46*E46)</f>
        <v>360000</v>
      </c>
    </row>
    <row r="47" spans="1:10" ht="12.75" customHeight="1">
      <c r="A47" s="15" t="s">
        <v>62</v>
      </c>
      <c r="B47" s="59" t="s">
        <v>59</v>
      </c>
      <c r="C47" s="60">
        <v>300</v>
      </c>
      <c r="D47" s="59" t="s">
        <v>43</v>
      </c>
      <c r="E47" s="61">
        <v>520</v>
      </c>
      <c r="F47" s="61">
        <f t="shared" si="4"/>
        <v>156000</v>
      </c>
    </row>
    <row r="48" spans="1:10" ht="12.75" customHeight="1">
      <c r="A48" s="62" t="s">
        <v>63</v>
      </c>
      <c r="B48" s="63"/>
      <c r="C48" s="16"/>
      <c r="D48" s="63"/>
      <c r="E48" s="61"/>
      <c r="F48" s="61"/>
    </row>
    <row r="49" spans="1:6" ht="12.75" customHeight="1">
      <c r="A49" s="15" t="s">
        <v>64</v>
      </c>
      <c r="B49" s="59" t="s">
        <v>59</v>
      </c>
      <c r="C49" s="60">
        <v>3</v>
      </c>
      <c r="D49" s="59" t="s">
        <v>43</v>
      </c>
      <c r="E49" s="61">
        <v>19000</v>
      </c>
      <c r="F49" s="61">
        <f t="shared" si="4"/>
        <v>57000</v>
      </c>
    </row>
    <row r="50" spans="1:6" ht="12.75" customHeight="1">
      <c r="A50" s="15" t="s">
        <v>65</v>
      </c>
      <c r="B50" s="59" t="s">
        <v>66</v>
      </c>
      <c r="C50" s="60">
        <v>1</v>
      </c>
      <c r="D50" s="59" t="s">
        <v>67</v>
      </c>
      <c r="E50" s="61">
        <v>39000</v>
      </c>
      <c r="F50" s="61">
        <f t="shared" si="4"/>
        <v>39000</v>
      </c>
    </row>
    <row r="51" spans="1:6" ht="13.5" customHeight="1">
      <c r="A51" s="64" t="s">
        <v>68</v>
      </c>
      <c r="B51" s="65"/>
      <c r="C51" s="65"/>
      <c r="D51" s="65"/>
      <c r="E51" s="66"/>
      <c r="F51" s="67">
        <f>SUM(F43:F50)</f>
        <v>703000</v>
      </c>
    </row>
    <row r="52" spans="1:6" ht="12" customHeight="1">
      <c r="A52" s="48"/>
      <c r="B52" s="49"/>
      <c r="C52" s="49"/>
      <c r="D52" s="68"/>
      <c r="E52" s="50"/>
      <c r="F52" s="50"/>
    </row>
    <row r="53" spans="1:6" ht="12" customHeight="1">
      <c r="A53" s="37" t="s">
        <v>69</v>
      </c>
      <c r="B53" s="38"/>
      <c r="C53" s="39"/>
      <c r="D53" s="39"/>
      <c r="E53" s="40"/>
      <c r="F53" s="40"/>
    </row>
    <row r="54" spans="1:6" ht="24" customHeight="1">
      <c r="A54" s="51" t="s">
        <v>70</v>
      </c>
      <c r="B54" s="52" t="s">
        <v>55</v>
      </c>
      <c r="C54" s="52" t="s">
        <v>56</v>
      </c>
      <c r="D54" s="51" t="s">
        <v>29</v>
      </c>
      <c r="E54" s="52" t="s">
        <v>30</v>
      </c>
      <c r="F54" s="51" t="s">
        <v>31</v>
      </c>
    </row>
    <row r="55" spans="1:6" ht="12.75" customHeight="1">
      <c r="A55" s="11"/>
      <c r="B55" s="59"/>
      <c r="C55" s="61"/>
      <c r="D55" s="31"/>
      <c r="E55" s="69"/>
      <c r="F55" s="61"/>
    </row>
    <row r="56" spans="1:6" ht="19.5" customHeight="1">
      <c r="A56" s="70" t="s">
        <v>71</v>
      </c>
      <c r="B56" s="63"/>
      <c r="C56" s="61"/>
      <c r="D56" s="71"/>
      <c r="E56" s="69"/>
      <c r="F56" s="61"/>
    </row>
    <row r="57" spans="1:6" ht="13.5" customHeight="1">
      <c r="A57" s="72" t="s">
        <v>72</v>
      </c>
      <c r="B57" s="73"/>
      <c r="C57" s="73"/>
      <c r="D57" s="73"/>
      <c r="E57" s="74"/>
      <c r="F57" s="75">
        <f>SUM(F55)</f>
        <v>0</v>
      </c>
    </row>
    <row r="58" spans="1:6" ht="12" customHeight="1">
      <c r="A58" s="90"/>
      <c r="B58" s="90"/>
      <c r="C58" s="90"/>
      <c r="D58" s="90"/>
      <c r="E58" s="91"/>
      <c r="F58" s="91"/>
    </row>
    <row r="59" spans="1:6" ht="12" customHeight="1">
      <c r="A59" s="92" t="s">
        <v>73</v>
      </c>
      <c r="B59" s="93"/>
      <c r="C59" s="93"/>
      <c r="D59" s="93"/>
      <c r="E59" s="93"/>
      <c r="F59" s="94">
        <f>F22+F39+F51+F57</f>
        <v>1056700</v>
      </c>
    </row>
    <row r="60" spans="1:6" ht="12" customHeight="1">
      <c r="A60" s="95" t="s">
        <v>74</v>
      </c>
      <c r="B60" s="77"/>
      <c r="C60" s="77"/>
      <c r="D60" s="77"/>
      <c r="E60" s="77"/>
      <c r="F60" s="96">
        <f>F59*0.05</f>
        <v>52835</v>
      </c>
    </row>
    <row r="61" spans="1:6" ht="12" customHeight="1">
      <c r="A61" s="97" t="s">
        <v>75</v>
      </c>
      <c r="B61" s="76"/>
      <c r="C61" s="76"/>
      <c r="D61" s="76"/>
      <c r="E61" s="76"/>
      <c r="F61" s="98">
        <f>F60+F59</f>
        <v>1109535</v>
      </c>
    </row>
    <row r="62" spans="1:6" ht="12" customHeight="1">
      <c r="A62" s="95" t="s">
        <v>76</v>
      </c>
      <c r="B62" s="77"/>
      <c r="C62" s="77"/>
      <c r="D62" s="77"/>
      <c r="E62" s="77"/>
      <c r="F62" s="96">
        <f>F11</f>
        <v>1440000</v>
      </c>
    </row>
    <row r="63" spans="1:6" ht="12" customHeight="1">
      <c r="A63" s="99" t="s">
        <v>77</v>
      </c>
      <c r="B63" s="100"/>
      <c r="C63" s="100"/>
      <c r="D63" s="100"/>
      <c r="E63" s="100"/>
      <c r="F63" s="101">
        <f>F62-F61</f>
        <v>330465</v>
      </c>
    </row>
    <row r="64" spans="1:6" ht="12" customHeight="1">
      <c r="A64" s="88" t="s">
        <v>78</v>
      </c>
      <c r="B64" s="89"/>
      <c r="C64" s="89"/>
      <c r="D64" s="89"/>
      <c r="E64" s="89"/>
      <c r="F64" s="85"/>
    </row>
    <row r="65" spans="1:6" ht="12.75" customHeight="1" thickBot="1">
      <c r="A65" s="102"/>
      <c r="B65" s="89"/>
      <c r="C65" s="89"/>
      <c r="D65" s="89"/>
      <c r="E65" s="89"/>
      <c r="F65" s="85"/>
    </row>
    <row r="66" spans="1:6" ht="12" customHeight="1">
      <c r="A66" s="114" t="s">
        <v>79</v>
      </c>
      <c r="B66" s="115"/>
      <c r="C66" s="115"/>
      <c r="D66" s="115"/>
      <c r="E66" s="116"/>
      <c r="F66" s="85"/>
    </row>
    <row r="67" spans="1:6" ht="12" customHeight="1">
      <c r="A67" s="117" t="s">
        <v>80</v>
      </c>
      <c r="B67" s="87"/>
      <c r="C67" s="87"/>
      <c r="D67" s="87"/>
      <c r="E67" s="118"/>
      <c r="F67" s="85"/>
    </row>
    <row r="68" spans="1:6" ht="12" customHeight="1">
      <c r="A68" s="117" t="s">
        <v>81</v>
      </c>
      <c r="B68" s="87"/>
      <c r="C68" s="87"/>
      <c r="D68" s="87"/>
      <c r="E68" s="118"/>
      <c r="F68" s="85"/>
    </row>
    <row r="69" spans="1:6" ht="12" customHeight="1">
      <c r="A69" s="117" t="s">
        <v>82</v>
      </c>
      <c r="B69" s="87"/>
      <c r="C69" s="87"/>
      <c r="D69" s="87"/>
      <c r="E69" s="118"/>
      <c r="F69" s="85"/>
    </row>
    <row r="70" spans="1:6" ht="12" customHeight="1">
      <c r="A70" s="117" t="s">
        <v>83</v>
      </c>
      <c r="B70" s="87"/>
      <c r="C70" s="87"/>
      <c r="D70" s="87"/>
      <c r="E70" s="118"/>
      <c r="F70" s="85"/>
    </row>
    <row r="71" spans="1:6" ht="12" customHeight="1">
      <c r="A71" s="117" t="s">
        <v>84</v>
      </c>
      <c r="B71" s="87"/>
      <c r="C71" s="87"/>
      <c r="D71" s="87"/>
      <c r="E71" s="118"/>
      <c r="F71" s="85"/>
    </row>
    <row r="72" spans="1:6" ht="12.75" customHeight="1" thickBot="1">
      <c r="A72" s="119" t="s">
        <v>85</v>
      </c>
      <c r="B72" s="120"/>
      <c r="C72" s="120"/>
      <c r="D72" s="120"/>
      <c r="E72" s="121"/>
      <c r="F72" s="85"/>
    </row>
    <row r="73" spans="1:6" ht="12.75" customHeight="1">
      <c r="A73" s="112"/>
      <c r="B73" s="87"/>
      <c r="C73" s="87"/>
      <c r="D73" s="87"/>
      <c r="E73" s="87"/>
      <c r="F73" s="85"/>
    </row>
    <row r="74" spans="1:6" ht="15" customHeight="1" thickBot="1">
      <c r="A74" s="143" t="s">
        <v>86</v>
      </c>
      <c r="B74" s="144"/>
      <c r="C74" s="111"/>
      <c r="D74" s="78"/>
      <c r="E74" s="78"/>
      <c r="F74" s="85"/>
    </row>
    <row r="75" spans="1:6" ht="12" customHeight="1">
      <c r="A75" s="104" t="s">
        <v>70</v>
      </c>
      <c r="B75" s="79" t="s">
        <v>87</v>
      </c>
      <c r="C75" s="105" t="s">
        <v>88</v>
      </c>
      <c r="D75" s="78"/>
      <c r="E75" s="78"/>
      <c r="F75" s="85"/>
    </row>
    <row r="76" spans="1:6" ht="12" customHeight="1">
      <c r="A76" s="106" t="s">
        <v>89</v>
      </c>
      <c r="B76" s="80">
        <f>F22</f>
        <v>30750</v>
      </c>
      <c r="C76" s="107">
        <f>(B76/B82)</f>
        <v>2.7714312752639619E-2</v>
      </c>
      <c r="D76" s="78"/>
      <c r="E76" s="78"/>
      <c r="F76" s="85"/>
    </row>
    <row r="77" spans="1:6" ht="12" customHeight="1">
      <c r="A77" s="106" t="s">
        <v>90</v>
      </c>
      <c r="B77" s="81">
        <f>F27</f>
        <v>0</v>
      </c>
      <c r="C77" s="107">
        <v>0</v>
      </c>
      <c r="D77" s="78"/>
      <c r="E77" s="78"/>
      <c r="F77" s="85"/>
    </row>
    <row r="78" spans="1:6" ht="12" customHeight="1">
      <c r="A78" s="106" t="s">
        <v>91</v>
      </c>
      <c r="B78" s="80">
        <f>F39</f>
        <v>322950</v>
      </c>
      <c r="C78" s="107">
        <f>(B78/B82)</f>
        <v>0.29106787978747856</v>
      </c>
      <c r="D78" s="78"/>
      <c r="E78" s="78"/>
      <c r="F78" s="85"/>
    </row>
    <row r="79" spans="1:6" ht="12" customHeight="1">
      <c r="A79" s="106" t="s">
        <v>54</v>
      </c>
      <c r="B79" s="80">
        <f>F51</f>
        <v>703000</v>
      </c>
      <c r="C79" s="107">
        <f>(B79/B82)</f>
        <v>0.63359875984083425</v>
      </c>
      <c r="D79" s="78"/>
      <c r="E79" s="78"/>
      <c r="F79" s="85"/>
    </row>
    <row r="80" spans="1:6" ht="12" customHeight="1">
      <c r="A80" s="106" t="s">
        <v>92</v>
      </c>
      <c r="B80" s="82">
        <f>F57</f>
        <v>0</v>
      </c>
      <c r="C80" s="107">
        <f>(B80/B82)</f>
        <v>0</v>
      </c>
      <c r="D80" s="84"/>
      <c r="E80" s="84"/>
      <c r="F80" s="85"/>
    </row>
    <row r="81" spans="1:6" ht="12" customHeight="1">
      <c r="A81" s="106" t="s">
        <v>93</v>
      </c>
      <c r="B81" s="82">
        <f>F60</f>
        <v>52835</v>
      </c>
      <c r="C81" s="107">
        <f>(B81/B82)</f>
        <v>4.7619047619047616E-2</v>
      </c>
      <c r="D81" s="84"/>
      <c r="E81" s="84"/>
      <c r="F81" s="85"/>
    </row>
    <row r="82" spans="1:6" ht="12.75" customHeight="1" thickBot="1">
      <c r="A82" s="108" t="s">
        <v>94</v>
      </c>
      <c r="B82" s="109">
        <f>SUM(B76:B81)</f>
        <v>1109535</v>
      </c>
      <c r="C82" s="110">
        <f>SUM(C76:C81)</f>
        <v>1</v>
      </c>
      <c r="D82" s="84"/>
      <c r="E82" s="84"/>
      <c r="F82" s="85"/>
    </row>
    <row r="83" spans="1:6" ht="12" customHeight="1">
      <c r="A83" s="102"/>
      <c r="B83" s="89"/>
      <c r="C83" s="89"/>
      <c r="D83" s="89"/>
      <c r="E83" s="89"/>
      <c r="F83" s="85"/>
    </row>
    <row r="84" spans="1:6" ht="12.75" customHeight="1">
      <c r="A84" s="103"/>
      <c r="B84" s="89"/>
      <c r="C84" s="89"/>
      <c r="D84" s="89"/>
      <c r="E84" s="89"/>
      <c r="F84" s="85"/>
    </row>
    <row r="85" spans="1:6" ht="12" customHeight="1" thickBot="1">
      <c r="A85" s="123"/>
      <c r="B85" s="124" t="s">
        <v>95</v>
      </c>
      <c r="C85" s="125"/>
      <c r="D85" s="126"/>
      <c r="E85" s="83"/>
      <c r="F85" s="85"/>
    </row>
    <row r="86" spans="1:6" ht="12" customHeight="1">
      <c r="A86" s="127" t="s">
        <v>96</v>
      </c>
      <c r="B86" s="128">
        <v>34</v>
      </c>
      <c r="C86" s="128">
        <v>35</v>
      </c>
      <c r="D86" s="129">
        <v>36</v>
      </c>
      <c r="E86" s="122"/>
      <c r="F86" s="86"/>
    </row>
    <row r="87" spans="1:6" ht="12.75" customHeight="1" thickBot="1">
      <c r="A87" s="108" t="s">
        <v>97</v>
      </c>
      <c r="B87" s="109">
        <f>(F61/B86)</f>
        <v>32633.382352941175</v>
      </c>
      <c r="C87" s="109">
        <f>(F61/C86)</f>
        <v>31701</v>
      </c>
      <c r="D87" s="130">
        <f>(F61/D86)</f>
        <v>30820.416666666668</v>
      </c>
      <c r="E87" s="122"/>
      <c r="F87" s="86"/>
    </row>
    <row r="88" spans="1:6" ht="15.6" customHeight="1">
      <c r="A88" s="113" t="s">
        <v>98</v>
      </c>
      <c r="B88" s="87"/>
      <c r="C88" s="87"/>
      <c r="D88" s="87"/>
      <c r="E88" s="87"/>
      <c r="F88" s="87"/>
    </row>
  </sheetData>
  <mergeCells count="8">
    <mergeCell ref="A74:B74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2022-06-30T20:19:53Z</dcterms:modified>
  <cp:category/>
  <cp:contentStatus/>
</cp:coreProperties>
</file>