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360" yWindow="780" windowWidth="11856" windowHeight="8976"/>
  </bookViews>
  <sheets>
    <sheet name="Lechug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60" i="1"/>
  <c r="G52" i="1" l="1"/>
  <c r="G32" i="1"/>
  <c r="G33" i="1" s="1"/>
  <c r="C81" i="1" s="1"/>
  <c r="G21" i="1"/>
  <c r="G59" i="1"/>
  <c r="G58" i="1"/>
  <c r="G57" i="1"/>
  <c r="G61" i="1" s="1"/>
  <c r="G51" i="1"/>
  <c r="G49" i="1"/>
  <c r="G46" i="1"/>
  <c r="G53" i="1" s="1"/>
  <c r="G48" i="1"/>
  <c r="G41" i="1"/>
  <c r="G40" i="1"/>
  <c r="G39" i="1"/>
  <c r="G38" i="1"/>
  <c r="G37" i="1"/>
  <c r="G42" i="1" s="1"/>
  <c r="G27" i="1"/>
  <c r="G26" i="1"/>
  <c r="G25" i="1"/>
  <c r="G22" i="1"/>
  <c r="G12" i="1"/>
  <c r="G66" i="1" s="1"/>
  <c r="C83" i="1" l="1"/>
  <c r="G28" i="1"/>
  <c r="C80" i="1" s="1"/>
  <c r="C84" i="1"/>
  <c r="C82" i="1"/>
  <c r="G63" i="1" l="1"/>
  <c r="G64" i="1" s="1"/>
  <c r="C85" i="1" s="1"/>
  <c r="G65" i="1" l="1"/>
  <c r="C86" i="1"/>
  <c r="D91" i="1" l="1"/>
  <c r="G67" i="1"/>
  <c r="E91" i="1"/>
  <c r="C91" i="1"/>
  <c r="D83" i="1"/>
  <c r="D84" i="1"/>
  <c r="D80" i="1"/>
  <c r="D81" i="1"/>
  <c r="D82" i="1"/>
  <c r="D85" i="1"/>
  <c r="D86" i="1" l="1"/>
</calcChain>
</file>

<file path=xl/sharedStrings.xml><?xml version="1.0" encoding="utf-8"?>
<sst xmlns="http://schemas.openxmlformats.org/spreadsheetml/2006/main" count="161" uniqueCount="118">
  <si>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</si>
  <si>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</si>
  <si>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</si>
  <si>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</si>
  <si>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</si>
  <si>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</si>
  <si>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</si>
  <si>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</si>
  <si>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</si>
  <si>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</si>
  <si>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</si>
  <si>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</si>
  <si>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</si>
  <si>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</si>
  <si>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</si>
  <si>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</si>
  <si>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</si>
  <si>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</si>
  <si>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</si>
  <si>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</si>
  <si>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</si>
  <si>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</si>
  <si>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</si>
  <si>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</si>
  <si>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</si>
  <si>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</si>
  <si>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</si>
  <si>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</si>
  <si>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</si>
  <si>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</si>
  <si>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</si>
  <si>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</si>
  <si>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</si>
  <si>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</si>
  <si>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</si>
  <si>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</si>
  <si>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</si>
  <si>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</si>
  <si>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</si>
  <si>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</si>
  <si>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</si>
  <si>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</si>
  <si>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</si>
  <si>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</si>
  <si>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</si>
  <si>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</si>
  <si>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</si>
  <si>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</si>
  <si>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</si>
  <si>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</si>
  <si>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</si>
  <si>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</si>
  <si>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</si>
  <si>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MERCADO INTERNO</t>
  </si>
  <si>
    <t>Control manual de malezas</t>
  </si>
  <si>
    <t>PRECIO ESPERADO ($/U)</t>
  </si>
  <si>
    <t>Rastraje</t>
  </si>
  <si>
    <t>Acarreo de insumos</t>
  </si>
  <si>
    <t>Acarreo de cosecha</t>
  </si>
  <si>
    <t>Combustible para traslado de productos a lugar de venta</t>
  </si>
  <si>
    <t>LECHUGA</t>
  </si>
  <si>
    <t>ESCAROLA</t>
  </si>
  <si>
    <t>VALPARAISO</t>
  </si>
  <si>
    <t>TODO EL AÑO</t>
  </si>
  <si>
    <t>NINGUNA</t>
  </si>
  <si>
    <t>Trasplante</t>
  </si>
  <si>
    <t>unidad</t>
  </si>
  <si>
    <t>Semana 1</t>
  </si>
  <si>
    <t>Semana 2</t>
  </si>
  <si>
    <t>Aplic. Fitosanitario</t>
  </si>
  <si>
    <t>Aplicación de fertilizantes</t>
  </si>
  <si>
    <t>Semana 2, 4 y 7</t>
  </si>
  <si>
    <t>Semana 11 y 12</t>
  </si>
  <si>
    <t>Época (Semana)</t>
  </si>
  <si>
    <t>Melgadora</t>
  </si>
  <si>
    <t>Semana 1 y 6</t>
  </si>
  <si>
    <t>Semana 12</t>
  </si>
  <si>
    <t>Plantines</t>
  </si>
  <si>
    <t>FERTILIZANTES</t>
  </si>
  <si>
    <t>Semana 2 a 8</t>
  </si>
  <si>
    <t>Timorex Gold</t>
  </si>
  <si>
    <t>Lt</t>
  </si>
  <si>
    <t>Combustible para generador bomba de agua</t>
  </si>
  <si>
    <t>Semana 1 a 10</t>
  </si>
  <si>
    <t>Cajas plataneras (16 unidades de lechuga por caja)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</si>
  <si>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</si>
  <si>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</si>
  <si>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de almácigos</t>
  </si>
  <si>
    <t>Semana 3 a 10</t>
  </si>
  <si>
    <t>Semana 4 a 10</t>
  </si>
  <si>
    <t>Cosecha</t>
  </si>
  <si>
    <t>Labores culturales</t>
  </si>
  <si>
    <t>Semana 3, 5 y 8</t>
  </si>
  <si>
    <t>FITOSANITARIOS</t>
  </si>
  <si>
    <t>Jabón Potásico (5L)</t>
  </si>
  <si>
    <t>5 Lt</t>
  </si>
  <si>
    <t>Semana 2 a 10</t>
  </si>
  <si>
    <t>6. El  costo de la mano de obra NO incluye impuestos e  imposiciones</t>
  </si>
  <si>
    <t>Semana 11</t>
  </si>
  <si>
    <t>Riego</t>
  </si>
  <si>
    <t>Semana 2 a 11</t>
  </si>
  <si>
    <t>ESCENARIOS COSTO UNITARIO  ($/Unidad)</t>
  </si>
  <si>
    <t>Costo unitario ($/Unidad) (*)</t>
  </si>
  <si>
    <t>RENDIMIENTO (U/5000m2.)</t>
  </si>
  <si>
    <t>Unidad (Horas Máquina)</t>
  </si>
  <si>
    <t>HM</t>
  </si>
  <si>
    <t>$/5000m2</t>
  </si>
  <si>
    <t>Rendimiento (Unidades/5000m2)</t>
  </si>
  <si>
    <t>COSTO TOTAL/5000m2.</t>
  </si>
  <si>
    <t>RAPA NUI</t>
  </si>
  <si>
    <t>Planza de riego con gotero integrado.</t>
  </si>
  <si>
    <t>Rollo 550 mts.</t>
  </si>
  <si>
    <t>Bocashi</t>
  </si>
  <si>
    <t>5 kg</t>
  </si>
  <si>
    <t>Biofertilizante</t>
  </si>
  <si>
    <t>5 lt</t>
  </si>
  <si>
    <t>MEDIO</t>
  </si>
  <si>
    <t>COSTOS DIRECTOS DE PRODUCCIÓN POR 5.000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</si>
</sst>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(* #,##0.00_);_(* \(#,##0.00\);_(* &quot;-&quot;??_);_(@_)"/>
    <numFmt numFmtId="165" formatCode="&quot; &quot;* #,##0&quot; &quot;;&quot; &quot;* &quot;-&quot;#,##0&quot; &quot;;&quot; &quot;* &quot;- &quot;"/>
    <numFmt numFmtId="166" formatCode="#,##0.0"/>
    <numFmt numFmtId="167" formatCode="&quot;$&quot;#,##0"/>
  </numFmts>
  <fonts count="2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1" fontId="15" fillId="0" borderId="0" applyFont="0" applyFill="0" applyBorder="0" applyAlignment="0" applyProtection="0"/>
    <xf numFmtId="42" fontId="15" fillId="0" borderId="0" applyFont="0" applyFill="0" applyBorder="0" applyAlignment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9" borderId="56" xfId="0" applyFont="1" applyFill="1" applyBorder="1" applyAlignment="1">
      <alignment horizontal="center" vertical="center" wrapText="1"/>
    </xf>
    <xf numFmtId="0" fontId="7" fillId="9" borderId="56" xfId="0" applyFont="1" applyFill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17" fontId="7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5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56" xfId="2" applyFont="1" applyFill="1" applyBorder="1" applyAlignment="1" applyProtection="1">
      <alignment horizontal="center" vertical="center"/>
    </xf>
    <xf numFmtId="0" fontId="10" fillId="0" borderId="56" xfId="0" applyFont="1" applyBorder="1" applyAlignment="1">
      <alignment horizontal="center" vertical="center"/>
    </xf>
    <xf numFmtId="166" fontId="7" fillId="0" borderId="56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49" fontId="6" fillId="5" borderId="25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49" fontId="6" fillId="3" borderId="28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6" fillId="5" borderId="28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5" borderId="30" xfId="0" applyNumberFormat="1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49" fontId="11" fillId="7" borderId="33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" fillId="7" borderId="34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9" fontId="1" fillId="2" borderId="36" xfId="0" applyNumberFormat="1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49" fontId="11" fillId="7" borderId="37" xfId="0" applyNumberFormat="1" applyFont="1" applyFill="1" applyBorder="1" applyAlignment="1">
      <alignment horizontal="center" vertical="center"/>
    </xf>
    <xf numFmtId="165" fontId="11" fillId="7" borderId="38" xfId="0" applyNumberFormat="1" applyFont="1" applyFill="1" applyBorder="1" applyAlignment="1">
      <alignment horizontal="center" vertical="center"/>
    </xf>
    <xf numFmtId="9" fontId="11" fillId="7" borderId="39" xfId="0" applyNumberFormat="1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49" fontId="13" fillId="8" borderId="21" xfId="0" applyNumberFormat="1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8" borderId="51" xfId="0" applyFont="1" applyFill="1" applyBorder="1" applyAlignment="1">
      <alignment horizontal="center" vertical="center"/>
    </xf>
    <xf numFmtId="49" fontId="11" fillId="7" borderId="52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7" fillId="9" borderId="56" xfId="0" applyNumberFormat="1" applyFont="1" applyFill="1" applyBorder="1" applyAlignment="1">
      <alignment horizontal="center" vertical="center"/>
    </xf>
    <xf numFmtId="167" fontId="7" fillId="0" borderId="56" xfId="0" applyNumberFormat="1" applyFont="1" applyBorder="1" applyAlignment="1">
      <alignment horizontal="center" vertical="center"/>
    </xf>
    <xf numFmtId="167" fontId="7" fillId="0" borderId="56" xfId="0" applyNumberFormat="1" applyFont="1" applyBorder="1" applyAlignment="1">
      <alignment horizontal="center" vertical="center" wrapText="1"/>
    </xf>
    <xf numFmtId="167" fontId="7" fillId="9" borderId="56" xfId="0" applyNumberFormat="1" applyFont="1" applyFill="1" applyBorder="1" applyAlignment="1">
      <alignment horizontal="center" vertical="center" wrapText="1"/>
    </xf>
    <xf numFmtId="167" fontId="1" fillId="2" borderId="9" xfId="0" applyNumberFormat="1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 vertical="center" wrapText="1"/>
    </xf>
    <xf numFmtId="167" fontId="1" fillId="2" borderId="12" xfId="0" applyNumberFormat="1" applyFont="1" applyFill="1" applyBorder="1" applyAlignment="1">
      <alignment horizontal="center" vertical="center"/>
    </xf>
    <xf numFmtId="167" fontId="6" fillId="3" borderId="6" xfId="0" applyNumberFormat="1" applyFont="1" applyFill="1" applyBorder="1" applyAlignment="1">
      <alignment horizontal="center" vertical="center" wrapText="1"/>
    </xf>
    <xf numFmtId="167" fontId="14" fillId="0" borderId="56" xfId="0" applyNumberFormat="1" applyFont="1" applyBorder="1" applyAlignment="1">
      <alignment horizontal="center" vertical="center"/>
    </xf>
    <xf numFmtId="167" fontId="2" fillId="3" borderId="6" xfId="0" applyNumberFormat="1" applyFont="1" applyFill="1" applyBorder="1" applyAlignment="1">
      <alignment horizontal="center" vertical="center"/>
    </xf>
    <xf numFmtId="167" fontId="1" fillId="2" borderId="2" xfId="0" applyNumberFormat="1" applyFont="1" applyFill="1" applyBorder="1" applyAlignment="1">
      <alignment horizontal="center" vertical="center"/>
    </xf>
    <xf numFmtId="167" fontId="6" fillId="3" borderId="15" xfId="0" applyNumberFormat="1" applyFont="1" applyFill="1" applyBorder="1" applyAlignment="1">
      <alignment horizontal="center" vertical="center" wrapText="1"/>
    </xf>
    <xf numFmtId="167" fontId="6" fillId="3" borderId="15" xfId="0" applyNumberFormat="1" applyFont="1" applyFill="1" applyBorder="1" applyAlignment="1">
      <alignment horizontal="center" vertical="center"/>
    </xf>
    <xf numFmtId="167" fontId="1" fillId="2" borderId="15" xfId="0" applyNumberFormat="1" applyFont="1" applyFill="1" applyBorder="1" applyAlignment="1">
      <alignment horizontal="center" vertical="center"/>
    </xf>
    <xf numFmtId="167" fontId="2" fillId="3" borderId="15" xfId="0" applyNumberFormat="1" applyFont="1" applyFill="1" applyBorder="1" applyAlignment="1">
      <alignment horizontal="center" vertical="center"/>
    </xf>
    <xf numFmtId="167" fontId="1" fillId="2" borderId="18" xfId="0" applyNumberFormat="1" applyFont="1" applyFill="1" applyBorder="1" applyAlignment="1">
      <alignment horizontal="center" vertical="center"/>
    </xf>
    <xf numFmtId="167" fontId="6" fillId="3" borderId="13" xfId="0" applyNumberFormat="1" applyFont="1" applyFill="1" applyBorder="1" applyAlignment="1">
      <alignment horizontal="center" vertical="center" wrapText="1"/>
    </xf>
    <xf numFmtId="167" fontId="6" fillId="3" borderId="13" xfId="0" applyNumberFormat="1" applyFont="1" applyFill="1" applyBorder="1" applyAlignment="1">
      <alignment horizontal="center" vertical="center"/>
    </xf>
    <xf numFmtId="167" fontId="9" fillId="0" borderId="56" xfId="0" applyNumberFormat="1" applyFont="1" applyBorder="1" applyAlignment="1">
      <alignment horizontal="center" vertical="center"/>
    </xf>
    <xf numFmtId="167" fontId="7" fillId="0" borderId="56" xfId="1" applyNumberFormat="1" applyFont="1" applyBorder="1" applyAlignment="1" applyProtection="1">
      <alignment horizontal="center" vertical="center"/>
    </xf>
    <xf numFmtId="167" fontId="6" fillId="2" borderId="21" xfId="0" applyNumberFormat="1" applyFont="1" applyFill="1" applyBorder="1" applyAlignment="1">
      <alignment horizontal="center" vertical="center"/>
    </xf>
    <xf numFmtId="167" fontId="1" fillId="2" borderId="45" xfId="0" applyNumberFormat="1" applyFont="1" applyFill="1" applyBorder="1" applyAlignment="1">
      <alignment horizontal="center" vertical="center"/>
    </xf>
    <xf numFmtId="167" fontId="1" fillId="2" borderId="47" xfId="0" applyNumberFormat="1" applyFont="1" applyFill="1" applyBorder="1" applyAlignment="1">
      <alignment horizontal="center" vertical="center"/>
    </xf>
    <xf numFmtId="167" fontId="1" fillId="2" borderId="50" xfId="0" applyNumberFormat="1" applyFont="1" applyFill="1" applyBorder="1" applyAlignment="1">
      <alignment horizontal="center" vertical="center"/>
    </xf>
    <xf numFmtId="167" fontId="1" fillId="2" borderId="21" xfId="0" applyNumberFormat="1" applyFont="1" applyFill="1" applyBorder="1" applyAlignment="1">
      <alignment horizontal="center" vertical="center"/>
    </xf>
    <xf numFmtId="167" fontId="1" fillId="6" borderId="21" xfId="0" applyNumberFormat="1" applyFont="1" applyFill="1" applyBorder="1" applyAlignment="1">
      <alignment horizontal="center" vertical="center"/>
    </xf>
    <xf numFmtId="167" fontId="6" fillId="6" borderId="21" xfId="0" applyNumberFormat="1" applyFont="1" applyFill="1" applyBorder="1" applyAlignment="1">
      <alignment horizontal="center" vertical="center"/>
    </xf>
    <xf numFmtId="167" fontId="6" fillId="6" borderId="20" xfId="0" applyNumberFormat="1" applyFont="1" applyFill="1" applyBorder="1" applyAlignment="1">
      <alignment horizontal="center" vertical="center"/>
    </xf>
    <xf numFmtId="167" fontId="11" fillId="6" borderId="21" xfId="0" applyNumberFormat="1" applyFont="1" applyFill="1" applyBorder="1" applyAlignment="1">
      <alignment horizontal="center" vertical="center"/>
    </xf>
    <xf numFmtId="167" fontId="11" fillId="2" borderId="21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167" fontId="2" fillId="3" borderId="59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167" fontId="11" fillId="2" borderId="6" xfId="0" applyNumberFormat="1" applyFont="1" applyFill="1" applyBorder="1" applyAlignment="1">
      <alignment horizontal="center" vertical="center"/>
    </xf>
    <xf numFmtId="165" fontId="11" fillId="0" borderId="38" xfId="0" applyNumberFormat="1" applyFont="1" applyFill="1" applyBorder="1" applyAlignment="1">
      <alignment horizontal="center" vertical="center"/>
    </xf>
    <xf numFmtId="165" fontId="11" fillId="0" borderId="39" xfId="0" applyNumberFormat="1" applyFont="1" applyFill="1" applyBorder="1" applyAlignment="1">
      <alignment horizontal="center" vertical="center"/>
    </xf>
    <xf numFmtId="41" fontId="11" fillId="0" borderId="53" xfId="3" applyFont="1" applyFill="1" applyBorder="1" applyAlignment="1">
      <alignment horizontal="center" vertical="center"/>
    </xf>
    <xf numFmtId="41" fontId="11" fillId="0" borderId="54" xfId="3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41" fontId="20" fillId="0" borderId="56" xfId="3" applyFont="1" applyBorder="1" applyAlignment="1">
      <alignment horizontal="center" vertical="center"/>
    </xf>
    <xf numFmtId="42" fontId="14" fillId="0" borderId="60" xfId="4" applyFont="1" applyBorder="1" applyAlignment="1">
      <alignment horizontal="center" vertical="center"/>
    </xf>
    <xf numFmtId="42" fontId="7" fillId="0" borderId="56" xfId="4" applyFont="1" applyBorder="1" applyAlignment="1" applyProtection="1">
      <alignment horizontal="center" vertical="center"/>
    </xf>
    <xf numFmtId="42" fontId="9" fillId="0" borderId="55" xfId="4" applyFont="1" applyBorder="1" applyAlignment="1" applyProtection="1">
      <alignment horizontal="center" vertical="center"/>
    </xf>
    <xf numFmtId="42" fontId="7" fillId="0" borderId="56" xfId="4" applyFont="1" applyBorder="1" applyAlignment="1">
      <alignment horizontal="center" vertical="center"/>
    </xf>
    <xf numFmtId="42" fontId="1" fillId="2" borderId="24" xfId="4" applyFont="1" applyFill="1" applyBorder="1" applyAlignment="1">
      <alignment horizontal="center" vertical="center"/>
    </xf>
    <xf numFmtId="42" fontId="6" fillId="5" borderId="26" xfId="4" applyFont="1" applyFill="1" applyBorder="1" applyAlignment="1">
      <alignment horizontal="center" vertical="center"/>
    </xf>
    <xf numFmtId="42" fontId="6" fillId="10" borderId="27" xfId="4" applyFont="1" applyFill="1" applyBorder="1" applyAlignment="1">
      <alignment horizontal="center" vertical="center"/>
    </xf>
    <xf numFmtId="42" fontId="6" fillId="3" borderId="15" xfId="4" applyFont="1" applyFill="1" applyBorder="1" applyAlignment="1">
      <alignment horizontal="center" vertical="center"/>
    </xf>
    <xf numFmtId="42" fontId="6" fillId="3" borderId="29" xfId="4" applyFont="1" applyFill="1" applyBorder="1" applyAlignment="1">
      <alignment horizontal="center" vertical="center"/>
    </xf>
    <xf numFmtId="42" fontId="6" fillId="5" borderId="15" xfId="4" applyFont="1" applyFill="1" applyBorder="1" applyAlignment="1">
      <alignment horizontal="center" vertical="center"/>
    </xf>
    <xf numFmtId="42" fontId="6" fillId="5" borderId="29" xfId="4" applyFont="1" applyFill="1" applyBorder="1" applyAlignment="1">
      <alignment horizontal="center" vertical="center"/>
    </xf>
    <xf numFmtId="42" fontId="6" fillId="5" borderId="31" xfId="4" applyFont="1" applyFill="1" applyBorder="1" applyAlignment="1">
      <alignment horizontal="center" vertical="center"/>
    </xf>
    <xf numFmtId="42" fontId="6" fillId="10" borderId="32" xfId="4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horizontal="center" vertical="center"/>
    </xf>
    <xf numFmtId="42" fontId="2" fillId="3" borderId="59" xfId="4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left" vertical="center"/>
    </xf>
    <xf numFmtId="49" fontId="13" fillId="8" borderId="40" xfId="0" applyNumberFormat="1" applyFont="1" applyFill="1" applyBorder="1" applyAlignment="1">
      <alignment horizontal="center" vertical="center"/>
    </xf>
    <xf numFmtId="0" fontId="11" fillId="8" borderId="4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9" fillId="3" borderId="6" xfId="0" applyNumberFormat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Texto explicativo" xfId="2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479424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6" zoomScale="110" zoomScaleNormal="110" workbookViewId="0">
      <selection activeCell="C16" sqref="C16"/>
    </sheetView>
  </sheetViews>
  <sheetFormatPr baseColWidth="10" defaultColWidth="10.88671875" defaultRowHeight="11.25" customHeight="1"/>
  <cols>
    <col min="1" max="1" width="4.44140625" style="1" customWidth="1"/>
    <col min="2" max="2" width="22.109375" style="78" customWidth="1"/>
    <col min="3" max="3" width="19.33203125" style="78" customWidth="1"/>
    <col min="4" max="4" width="9.44140625" style="78" customWidth="1"/>
    <col min="5" max="5" width="14.44140625" style="78" customWidth="1"/>
    <col min="6" max="6" width="11" style="112" customWidth="1"/>
    <col min="7" max="7" width="12.33203125" style="112" customWidth="1"/>
    <col min="8" max="255" width="10.88671875" style="1" customWidth="1"/>
  </cols>
  <sheetData>
    <row r="1" spans="1:7" ht="15" customHeight="1">
      <c r="A1" s="2"/>
      <c r="B1" s="14"/>
      <c r="C1" s="14"/>
      <c r="D1" s="14"/>
      <c r="E1" s="14"/>
      <c r="F1" s="80"/>
      <c r="G1" s="80"/>
    </row>
    <row r="2" spans="1:7" ht="15" customHeight="1">
      <c r="A2" s="2"/>
      <c r="B2" s="14"/>
      <c r="C2" s="14"/>
      <c r="D2" s="14"/>
      <c r="E2" s="14"/>
      <c r="F2" s="80"/>
      <c r="G2" s="80"/>
    </row>
    <row r="3" spans="1:7" ht="15" customHeight="1">
      <c r="A3" s="2"/>
      <c r="B3" s="14"/>
      <c r="C3" s="14"/>
      <c r="D3" s="14"/>
      <c r="E3" s="14"/>
      <c r="F3" s="80"/>
      <c r="G3" s="80"/>
    </row>
    <row r="4" spans="1:7" ht="15" customHeight="1">
      <c r="A4" s="2"/>
      <c r="B4" s="14"/>
      <c r="C4" s="14"/>
      <c r="D4" s="14"/>
      <c r="E4" s="14"/>
      <c r="F4" s="80"/>
      <c r="G4" s="80"/>
    </row>
    <row r="5" spans="1:7" ht="15" customHeight="1">
      <c r="A5" s="2"/>
      <c r="B5" s="14"/>
      <c r="C5" s="14"/>
      <c r="D5" s="14"/>
      <c r="E5" s="14"/>
      <c r="F5" s="80"/>
      <c r="G5" s="80"/>
    </row>
    <row r="6" spans="1:7" ht="15" customHeight="1">
      <c r="A6" s="2"/>
      <c r="B6" s="14"/>
      <c r="C6" s="14"/>
      <c r="D6" s="14"/>
      <c r="E6" s="14"/>
      <c r="F6" s="80"/>
      <c r="G6" s="80"/>
    </row>
    <row r="7" spans="1:7" ht="15" customHeight="1">
      <c r="A7" s="2"/>
      <c r="B7" s="14"/>
      <c r="C7" s="14"/>
      <c r="D7" s="14"/>
      <c r="E7" s="14"/>
      <c r="F7" s="80"/>
      <c r="G7" s="80"/>
    </row>
    <row r="8" spans="1:7" ht="15" customHeight="1">
      <c r="A8" s="2"/>
      <c r="B8" s="15"/>
      <c r="C8" s="16"/>
      <c r="D8" s="14"/>
      <c r="E8" s="16"/>
      <c r="F8" s="81"/>
      <c r="G8" s="81"/>
    </row>
    <row r="9" spans="1:7" ht="12" customHeight="1">
      <c r="A9" s="3"/>
      <c r="B9" s="123" t="s">
        <v>0</v>
      </c>
      <c r="C9" s="124" t="s">
        <v>60</v>
      </c>
      <c r="D9" s="125"/>
      <c r="E9" s="148" t="s">
        <v>103</v>
      </c>
      <c r="F9" s="149"/>
      <c r="G9" s="126">
        <v>10000</v>
      </c>
    </row>
    <row r="10" spans="1:7" ht="14.4">
      <c r="A10" s="3"/>
      <c r="B10" s="10" t="s">
        <v>1</v>
      </c>
      <c r="C10" s="19" t="s">
        <v>61</v>
      </c>
      <c r="D10" s="18"/>
      <c r="E10" s="146" t="s">
        <v>2</v>
      </c>
      <c r="F10" s="147"/>
      <c r="G10" s="82" t="s">
        <v>63</v>
      </c>
    </row>
    <row r="11" spans="1:7" ht="14.4">
      <c r="A11" s="3"/>
      <c r="B11" s="10" t="s">
        <v>3</v>
      </c>
      <c r="C11" s="17" t="s">
        <v>116</v>
      </c>
      <c r="D11" s="18"/>
      <c r="E11" s="146" t="s">
        <v>55</v>
      </c>
      <c r="F11" s="147"/>
      <c r="G11" s="83">
        <v>1000</v>
      </c>
    </row>
    <row r="12" spans="1:7" ht="14.4">
      <c r="A12" s="3"/>
      <c r="B12" s="10" t="s">
        <v>4</v>
      </c>
      <c r="C12" s="17" t="s">
        <v>62</v>
      </c>
      <c r="D12" s="18"/>
      <c r="E12" s="154" t="s">
        <v>5</v>
      </c>
      <c r="F12" s="155"/>
      <c r="G12" s="83">
        <f>+G11*G9</f>
        <v>10000000</v>
      </c>
    </row>
    <row r="13" spans="1:7" ht="20.399999999999999">
      <c r="A13" s="3"/>
      <c r="B13" s="10" t="s">
        <v>6</v>
      </c>
      <c r="C13" s="17" t="s">
        <v>109</v>
      </c>
      <c r="D13" s="18"/>
      <c r="E13" s="146" t="s">
        <v>7</v>
      </c>
      <c r="F13" s="147"/>
      <c r="G13" s="84" t="s">
        <v>53</v>
      </c>
    </row>
    <row r="14" spans="1:7" ht="14.4">
      <c r="A14" s="3"/>
      <c r="B14" s="10" t="s">
        <v>8</v>
      </c>
      <c r="C14" s="20" t="s">
        <v>109</v>
      </c>
      <c r="D14" s="18"/>
      <c r="E14" s="146" t="s">
        <v>9</v>
      </c>
      <c r="F14" s="147"/>
      <c r="G14" s="85" t="s">
        <v>63</v>
      </c>
    </row>
    <row r="15" spans="1:7" ht="14.4">
      <c r="A15" s="3"/>
      <c r="B15" s="10" t="s">
        <v>10</v>
      </c>
      <c r="C15" s="23">
        <v>44713</v>
      </c>
      <c r="D15" s="18"/>
      <c r="E15" s="150" t="s">
        <v>11</v>
      </c>
      <c r="F15" s="151"/>
      <c r="G15" s="85" t="s">
        <v>64</v>
      </c>
    </row>
    <row r="16" spans="1:7" ht="12" customHeight="1">
      <c r="A16" s="2"/>
      <c r="B16" s="24"/>
      <c r="C16" s="25"/>
      <c r="D16" s="16"/>
      <c r="E16" s="26"/>
      <c r="F16" s="86"/>
      <c r="G16" s="87"/>
    </row>
    <row r="17" spans="1:7" ht="12" customHeight="1">
      <c r="A17" s="4"/>
      <c r="B17" s="152" t="s">
        <v>117</v>
      </c>
      <c r="C17" s="153"/>
      <c r="D17" s="153"/>
      <c r="E17" s="153"/>
      <c r="F17" s="153"/>
      <c r="G17" s="153"/>
    </row>
    <row r="18" spans="1:7" ht="12" customHeight="1">
      <c r="A18" s="2"/>
      <c r="B18" s="27"/>
      <c r="C18" s="28"/>
      <c r="D18" s="28"/>
      <c r="E18" s="28"/>
      <c r="F18" s="88"/>
      <c r="G18" s="88"/>
    </row>
    <row r="19" spans="1:7" ht="12" customHeight="1">
      <c r="A19" s="3"/>
      <c r="B19" s="29" t="s">
        <v>12</v>
      </c>
      <c r="C19" s="30"/>
      <c r="D19" s="16"/>
      <c r="E19" s="16"/>
      <c r="F19" s="81"/>
      <c r="G19" s="81"/>
    </row>
    <row r="20" spans="1:7" ht="24" customHeight="1">
      <c r="A20" s="4"/>
      <c r="B20" s="31" t="s">
        <v>13</v>
      </c>
      <c r="C20" s="31" t="s">
        <v>14</v>
      </c>
      <c r="D20" s="31" t="s">
        <v>15</v>
      </c>
      <c r="E20" s="31" t="s">
        <v>73</v>
      </c>
      <c r="F20" s="89" t="s">
        <v>17</v>
      </c>
      <c r="G20" s="89" t="s">
        <v>18</v>
      </c>
    </row>
    <row r="21" spans="1:7" ht="14.4">
      <c r="A21" s="4"/>
      <c r="B21" s="79" t="s">
        <v>87</v>
      </c>
      <c r="C21" s="79" t="s">
        <v>19</v>
      </c>
      <c r="D21" s="79">
        <v>2</v>
      </c>
      <c r="E21" s="79" t="s">
        <v>67</v>
      </c>
      <c r="F21" s="90">
        <v>50000</v>
      </c>
      <c r="G21" s="83">
        <f>D21*F21</f>
        <v>100000</v>
      </c>
    </row>
    <row r="22" spans="1:7" ht="14.4">
      <c r="A22" s="4"/>
      <c r="B22" s="17" t="s">
        <v>65</v>
      </c>
      <c r="C22" s="17" t="s">
        <v>19</v>
      </c>
      <c r="D22" s="17">
        <v>4</v>
      </c>
      <c r="E22" s="20" t="s">
        <v>68</v>
      </c>
      <c r="F22" s="90">
        <v>50000</v>
      </c>
      <c r="G22" s="83">
        <f>D22*F22</f>
        <v>200000</v>
      </c>
    </row>
    <row r="23" spans="1:7" ht="14.4">
      <c r="A23" s="4"/>
      <c r="B23" s="17" t="s">
        <v>99</v>
      </c>
      <c r="C23" s="17" t="s">
        <v>19</v>
      </c>
      <c r="D23" s="17">
        <v>8</v>
      </c>
      <c r="E23" s="20" t="s">
        <v>100</v>
      </c>
      <c r="F23" s="90">
        <v>50000</v>
      </c>
      <c r="G23" s="83">
        <f>+F23*D23</f>
        <v>400000</v>
      </c>
    </row>
    <row r="24" spans="1:7" ht="14.4">
      <c r="A24" s="4"/>
      <c r="B24" s="17" t="s">
        <v>54</v>
      </c>
      <c r="C24" s="17" t="s">
        <v>19</v>
      </c>
      <c r="D24" s="17">
        <v>10</v>
      </c>
      <c r="E24" s="20" t="s">
        <v>88</v>
      </c>
      <c r="F24" s="90">
        <v>50000</v>
      </c>
      <c r="G24" s="83">
        <f>D24*F24</f>
        <v>500000</v>
      </c>
    </row>
    <row r="25" spans="1:7" ht="14.4">
      <c r="A25" s="4"/>
      <c r="B25" s="17" t="s">
        <v>69</v>
      </c>
      <c r="C25" s="17" t="s">
        <v>19</v>
      </c>
      <c r="D25" s="17">
        <v>2</v>
      </c>
      <c r="E25" s="20" t="s">
        <v>89</v>
      </c>
      <c r="F25" s="90">
        <v>50000</v>
      </c>
      <c r="G25" s="83">
        <f>D25*F25</f>
        <v>100000</v>
      </c>
    </row>
    <row r="26" spans="1:7" ht="14.4">
      <c r="A26" s="4"/>
      <c r="B26" s="17" t="s">
        <v>70</v>
      </c>
      <c r="C26" s="17" t="s">
        <v>19</v>
      </c>
      <c r="D26" s="17">
        <v>3</v>
      </c>
      <c r="E26" s="20" t="s">
        <v>71</v>
      </c>
      <c r="F26" s="90">
        <v>50000</v>
      </c>
      <c r="G26" s="83">
        <f>F26*D26</f>
        <v>150000</v>
      </c>
    </row>
    <row r="27" spans="1:7" ht="14.4">
      <c r="A27" s="4"/>
      <c r="B27" s="17" t="s">
        <v>90</v>
      </c>
      <c r="C27" s="17" t="s">
        <v>19</v>
      </c>
      <c r="D27" s="17">
        <v>8</v>
      </c>
      <c r="E27" s="20" t="s">
        <v>72</v>
      </c>
      <c r="F27" s="90">
        <v>50000</v>
      </c>
      <c r="G27" s="83">
        <f>D27*F27</f>
        <v>400000</v>
      </c>
    </row>
    <row r="28" spans="1:7" ht="12.75" customHeight="1">
      <c r="A28" s="4"/>
      <c r="B28" s="11" t="s">
        <v>20</v>
      </c>
      <c r="C28" s="5"/>
      <c r="D28" s="5"/>
      <c r="E28" s="5"/>
      <c r="F28" s="91"/>
      <c r="G28" s="91">
        <f>SUM(G21:G27)</f>
        <v>1850000</v>
      </c>
    </row>
    <row r="29" spans="1:7" ht="12" customHeight="1">
      <c r="A29" s="2"/>
      <c r="B29" s="27"/>
      <c r="C29" s="28"/>
      <c r="D29" s="28"/>
      <c r="E29" s="28"/>
      <c r="F29" s="88"/>
      <c r="G29" s="88"/>
    </row>
    <row r="30" spans="1:7" ht="12" customHeight="1">
      <c r="A30" s="3"/>
      <c r="B30" s="32" t="s">
        <v>21</v>
      </c>
      <c r="C30" s="33"/>
      <c r="D30" s="15"/>
      <c r="E30" s="15"/>
      <c r="F30" s="92"/>
      <c r="G30" s="92"/>
    </row>
    <row r="31" spans="1:7" ht="24" customHeight="1">
      <c r="A31" s="3"/>
      <c r="B31" s="34" t="s">
        <v>13</v>
      </c>
      <c r="C31" s="35" t="s">
        <v>14</v>
      </c>
      <c r="D31" s="35" t="s">
        <v>15</v>
      </c>
      <c r="E31" s="34" t="s">
        <v>16</v>
      </c>
      <c r="F31" s="93" t="s">
        <v>17</v>
      </c>
      <c r="G31" s="94" t="s">
        <v>18</v>
      </c>
    </row>
    <row r="32" spans="1:7" ht="12" customHeight="1">
      <c r="A32" s="3"/>
      <c r="B32" s="36" t="s">
        <v>91</v>
      </c>
      <c r="C32" s="36" t="s">
        <v>52</v>
      </c>
      <c r="D32" s="36">
        <v>1.5</v>
      </c>
      <c r="E32" s="36" t="s">
        <v>92</v>
      </c>
      <c r="F32" s="95">
        <v>20000</v>
      </c>
      <c r="G32" s="95">
        <f>F32*D32</f>
        <v>30000</v>
      </c>
    </row>
    <row r="33" spans="1:11" ht="12" customHeight="1">
      <c r="A33" s="3"/>
      <c r="B33" s="12" t="s">
        <v>22</v>
      </c>
      <c r="C33" s="6"/>
      <c r="D33" s="6"/>
      <c r="E33" s="6"/>
      <c r="F33" s="96"/>
      <c r="G33" s="96">
        <f>SUM(G32)</f>
        <v>30000</v>
      </c>
    </row>
    <row r="34" spans="1:11" ht="12" customHeight="1">
      <c r="A34" s="2"/>
      <c r="B34" s="37"/>
      <c r="C34" s="38"/>
      <c r="D34" s="38"/>
      <c r="E34" s="38"/>
      <c r="F34" s="97"/>
      <c r="G34" s="97"/>
    </row>
    <row r="35" spans="1:11" ht="12" customHeight="1">
      <c r="A35" s="3"/>
      <c r="B35" s="32" t="s">
        <v>23</v>
      </c>
      <c r="C35" s="33"/>
      <c r="D35" s="15"/>
      <c r="E35" s="15"/>
      <c r="F35" s="92"/>
      <c r="G35" s="92"/>
    </row>
    <row r="36" spans="1:11" ht="24" customHeight="1">
      <c r="A36" s="3"/>
      <c r="B36" s="39" t="s">
        <v>13</v>
      </c>
      <c r="C36" s="39" t="s">
        <v>104</v>
      </c>
      <c r="D36" s="39" t="s">
        <v>15</v>
      </c>
      <c r="E36" s="39" t="s">
        <v>16</v>
      </c>
      <c r="F36" s="40" t="s">
        <v>17</v>
      </c>
      <c r="G36" s="99" t="s">
        <v>18</v>
      </c>
    </row>
    <row r="37" spans="1:11" ht="12.75" customHeight="1">
      <c r="A37" s="4"/>
      <c r="B37" s="41" t="s">
        <v>24</v>
      </c>
      <c r="C37" s="41" t="s">
        <v>105</v>
      </c>
      <c r="D37" s="41">
        <v>2</v>
      </c>
      <c r="E37" s="41" t="s">
        <v>67</v>
      </c>
      <c r="F37" s="127">
        <v>35000</v>
      </c>
      <c r="G37" s="100">
        <f>D37*F37</f>
        <v>70000</v>
      </c>
    </row>
    <row r="38" spans="1:11" ht="12.75" customHeight="1">
      <c r="A38" s="4"/>
      <c r="B38" s="41" t="s">
        <v>56</v>
      </c>
      <c r="C38" s="41" t="s">
        <v>105</v>
      </c>
      <c r="D38" s="41">
        <v>1.5</v>
      </c>
      <c r="E38" s="41" t="s">
        <v>67</v>
      </c>
      <c r="F38" s="127">
        <v>40000</v>
      </c>
      <c r="G38" s="100">
        <f>D38*F38</f>
        <v>60000</v>
      </c>
    </row>
    <row r="39" spans="1:11" ht="12.75" customHeight="1">
      <c r="A39" s="4"/>
      <c r="B39" s="41" t="s">
        <v>74</v>
      </c>
      <c r="C39" s="41" t="s">
        <v>105</v>
      </c>
      <c r="D39" s="41">
        <v>1</v>
      </c>
      <c r="E39" s="41" t="s">
        <v>67</v>
      </c>
      <c r="F39" s="127">
        <v>35000</v>
      </c>
      <c r="G39" s="100">
        <f>F39*D39</f>
        <v>35000</v>
      </c>
    </row>
    <row r="40" spans="1:11" ht="12.75" customHeight="1">
      <c r="A40" s="4"/>
      <c r="B40" s="42" t="s">
        <v>57</v>
      </c>
      <c r="C40" s="41" t="s">
        <v>105</v>
      </c>
      <c r="D40" s="41">
        <v>0.5</v>
      </c>
      <c r="E40" s="17" t="s">
        <v>75</v>
      </c>
      <c r="F40" s="127">
        <v>80000</v>
      </c>
      <c r="G40" s="101">
        <f>F40*D40</f>
        <v>40000</v>
      </c>
    </row>
    <row r="41" spans="1:11" ht="12.75" customHeight="1">
      <c r="A41" s="4"/>
      <c r="B41" s="42" t="s">
        <v>58</v>
      </c>
      <c r="C41" s="41" t="s">
        <v>105</v>
      </c>
      <c r="D41" s="41">
        <v>0.5</v>
      </c>
      <c r="E41" s="17" t="s">
        <v>76</v>
      </c>
      <c r="F41" s="128">
        <v>80000</v>
      </c>
      <c r="G41" s="101">
        <f>F41*D41</f>
        <v>40000</v>
      </c>
    </row>
    <row r="42" spans="1:11" ht="12.75" customHeight="1">
      <c r="A42" s="3"/>
      <c r="B42" s="12" t="s">
        <v>25</v>
      </c>
      <c r="C42" s="6"/>
      <c r="D42" s="6"/>
      <c r="E42" s="6"/>
      <c r="F42" s="96"/>
      <c r="G42" s="96">
        <f>SUM(G37:G41)</f>
        <v>245000</v>
      </c>
    </row>
    <row r="43" spans="1:11" ht="12" customHeight="1">
      <c r="A43" s="2"/>
      <c r="B43" s="37"/>
      <c r="C43" s="38"/>
      <c r="D43" s="38"/>
      <c r="E43" s="38"/>
      <c r="F43" s="97"/>
      <c r="G43" s="97"/>
    </row>
    <row r="44" spans="1:11" ht="12" customHeight="1">
      <c r="A44" s="3"/>
      <c r="B44" s="32" t="s">
        <v>26</v>
      </c>
      <c r="C44" s="33"/>
      <c r="D44" s="15"/>
      <c r="E44" s="15"/>
      <c r="F44" s="92"/>
      <c r="G44" s="92"/>
    </row>
    <row r="45" spans="1:11" ht="24" customHeight="1">
      <c r="A45" s="3"/>
      <c r="B45" s="40" t="s">
        <v>27</v>
      </c>
      <c r="C45" s="40" t="s">
        <v>28</v>
      </c>
      <c r="D45" s="40" t="s">
        <v>29</v>
      </c>
      <c r="E45" s="40" t="s">
        <v>16</v>
      </c>
      <c r="F45" s="98" t="s">
        <v>17</v>
      </c>
      <c r="G45" s="98" t="s">
        <v>18</v>
      </c>
      <c r="K45" s="9"/>
    </row>
    <row r="46" spans="1:11" ht="12.75" customHeight="1">
      <c r="A46" s="4"/>
      <c r="B46" s="17" t="s">
        <v>77</v>
      </c>
      <c r="C46" s="17" t="s">
        <v>14</v>
      </c>
      <c r="D46" s="21">
        <v>12500</v>
      </c>
      <c r="E46" s="20" t="s">
        <v>67</v>
      </c>
      <c r="F46" s="83">
        <v>100</v>
      </c>
      <c r="G46" s="83">
        <f>+F46*D46</f>
        <v>1250000</v>
      </c>
      <c r="K46" s="9"/>
    </row>
    <row r="47" spans="1:11" ht="12.75" customHeight="1">
      <c r="A47" s="4"/>
      <c r="B47" s="43" t="s">
        <v>78</v>
      </c>
      <c r="C47" s="17"/>
      <c r="D47" s="21"/>
      <c r="E47" s="20"/>
      <c r="F47" s="82"/>
      <c r="G47" s="83"/>
    </row>
    <row r="48" spans="1:11" ht="12.75" customHeight="1">
      <c r="A48" s="4"/>
      <c r="B48" s="142" t="s">
        <v>112</v>
      </c>
      <c r="C48" s="142" t="s">
        <v>113</v>
      </c>
      <c r="D48" s="79">
        <v>20</v>
      </c>
      <c r="E48" s="20" t="s">
        <v>79</v>
      </c>
      <c r="F48" s="82">
        <v>10000</v>
      </c>
      <c r="G48" s="83">
        <f>+F48*D48</f>
        <v>200000</v>
      </c>
    </row>
    <row r="49" spans="1:7" ht="12.75" customHeight="1">
      <c r="A49" s="4"/>
      <c r="B49" s="142" t="s">
        <v>114</v>
      </c>
      <c r="C49" s="142" t="s">
        <v>115</v>
      </c>
      <c r="D49" s="79">
        <v>5</v>
      </c>
      <c r="E49" s="20" t="s">
        <v>79</v>
      </c>
      <c r="F49" s="82">
        <v>40000</v>
      </c>
      <c r="G49" s="83">
        <f>+F49*D49</f>
        <v>200000</v>
      </c>
    </row>
    <row r="50" spans="1:7" ht="12.75" customHeight="1">
      <c r="A50" s="4"/>
      <c r="B50" s="43" t="s">
        <v>93</v>
      </c>
      <c r="C50" s="17"/>
      <c r="D50" s="44"/>
      <c r="E50" s="20"/>
      <c r="F50" s="82"/>
      <c r="G50" s="83"/>
    </row>
    <row r="51" spans="1:7" ht="12.75" customHeight="1">
      <c r="A51" s="4"/>
      <c r="B51" s="17" t="s">
        <v>80</v>
      </c>
      <c r="C51" s="17" t="s">
        <v>81</v>
      </c>
      <c r="D51" s="79">
        <v>2</v>
      </c>
      <c r="E51" s="20" t="s">
        <v>79</v>
      </c>
      <c r="F51" s="82">
        <v>76000</v>
      </c>
      <c r="G51" s="83">
        <f>+F51*D51</f>
        <v>152000</v>
      </c>
    </row>
    <row r="52" spans="1:7" ht="12.75" customHeight="1">
      <c r="A52" s="8"/>
      <c r="B52" s="17" t="s">
        <v>94</v>
      </c>
      <c r="C52" s="17" t="s">
        <v>95</v>
      </c>
      <c r="D52" s="79">
        <v>1</v>
      </c>
      <c r="E52" s="20" t="s">
        <v>96</v>
      </c>
      <c r="F52" s="82">
        <v>40000</v>
      </c>
      <c r="G52" s="83">
        <f>F52*D52</f>
        <v>40000</v>
      </c>
    </row>
    <row r="53" spans="1:7" ht="13.5" customHeight="1">
      <c r="A53" s="3"/>
      <c r="B53" s="12" t="s">
        <v>30</v>
      </c>
      <c r="C53" s="6"/>
      <c r="D53" s="6"/>
      <c r="E53" s="113"/>
      <c r="F53" s="114"/>
      <c r="G53" s="114">
        <f>SUM(G46:G52)</f>
        <v>1842000</v>
      </c>
    </row>
    <row r="54" spans="1:7" ht="12" customHeight="1">
      <c r="A54" s="2"/>
      <c r="B54" s="37"/>
      <c r="C54" s="38"/>
      <c r="D54" s="38"/>
      <c r="E54" s="38"/>
      <c r="F54" s="97"/>
      <c r="G54" s="97"/>
    </row>
    <row r="55" spans="1:7" ht="12" customHeight="1">
      <c r="A55" s="3"/>
      <c r="B55" s="32" t="s">
        <v>31</v>
      </c>
      <c r="C55" s="33"/>
      <c r="D55" s="15"/>
      <c r="E55" s="15"/>
      <c r="F55" s="92"/>
      <c r="G55" s="92"/>
    </row>
    <row r="56" spans="1:7" ht="24" customHeight="1">
      <c r="A56" s="3"/>
      <c r="B56" s="39" t="s">
        <v>32</v>
      </c>
      <c r="C56" s="40" t="s">
        <v>28</v>
      </c>
      <c r="D56" s="40" t="s">
        <v>29</v>
      </c>
      <c r="E56" s="39" t="s">
        <v>16</v>
      </c>
      <c r="F56" s="98" t="s">
        <v>17</v>
      </c>
      <c r="G56" s="99" t="s">
        <v>18</v>
      </c>
    </row>
    <row r="57" spans="1:7" ht="24" customHeight="1">
      <c r="A57" s="8"/>
      <c r="B57" s="45" t="s">
        <v>82</v>
      </c>
      <c r="C57" s="46" t="s">
        <v>81</v>
      </c>
      <c r="D57" s="46">
        <v>120</v>
      </c>
      <c r="E57" s="46" t="s">
        <v>83</v>
      </c>
      <c r="F57" s="129">
        <v>880</v>
      </c>
      <c r="G57" s="129">
        <f>F57*D57</f>
        <v>105600</v>
      </c>
    </row>
    <row r="58" spans="1:7" ht="24" customHeight="1">
      <c r="A58" s="8"/>
      <c r="B58" s="45" t="s">
        <v>59</v>
      </c>
      <c r="C58" s="46" t="s">
        <v>81</v>
      </c>
      <c r="D58" s="46">
        <v>15</v>
      </c>
      <c r="E58" s="46" t="s">
        <v>76</v>
      </c>
      <c r="F58" s="129">
        <v>975</v>
      </c>
      <c r="G58" s="129">
        <f>F58*D58</f>
        <v>14625</v>
      </c>
    </row>
    <row r="59" spans="1:7" ht="20.399999999999999">
      <c r="A59" s="4"/>
      <c r="B59" s="22" t="s">
        <v>84</v>
      </c>
      <c r="C59" s="17" t="s">
        <v>66</v>
      </c>
      <c r="D59" s="17">
        <v>500</v>
      </c>
      <c r="E59" s="20" t="s">
        <v>98</v>
      </c>
      <c r="F59" s="130">
        <v>800</v>
      </c>
      <c r="G59" s="130">
        <f>D59*F59</f>
        <v>400000</v>
      </c>
    </row>
    <row r="60" spans="1:7" ht="14.4">
      <c r="A60" s="8"/>
      <c r="B60" s="22" t="s">
        <v>110</v>
      </c>
      <c r="C60" s="17" t="s">
        <v>111</v>
      </c>
      <c r="D60" s="17">
        <v>2.5</v>
      </c>
      <c r="E60" s="20" t="s">
        <v>100</v>
      </c>
      <c r="F60" s="130">
        <v>120000</v>
      </c>
      <c r="G60" s="130">
        <f>+D60*F60</f>
        <v>300000</v>
      </c>
    </row>
    <row r="61" spans="1:7" ht="13.5" customHeight="1">
      <c r="A61" s="3"/>
      <c r="B61" s="140" t="s">
        <v>33</v>
      </c>
      <c r="C61" s="113"/>
      <c r="D61" s="113"/>
      <c r="E61" s="113"/>
      <c r="F61" s="141"/>
      <c r="G61" s="141">
        <f>SUM(G57:G60)</f>
        <v>820225</v>
      </c>
    </row>
    <row r="62" spans="1:7" ht="12" customHeight="1">
      <c r="A62" s="2"/>
      <c r="B62" s="47"/>
      <c r="C62" s="47"/>
      <c r="D62" s="47"/>
      <c r="E62" s="47"/>
      <c r="F62" s="131"/>
      <c r="G62" s="131"/>
    </row>
    <row r="63" spans="1:7" ht="12" customHeight="1">
      <c r="A63" s="8"/>
      <c r="B63" s="48" t="s">
        <v>34</v>
      </c>
      <c r="C63" s="49"/>
      <c r="D63" s="49"/>
      <c r="E63" s="49"/>
      <c r="F63" s="132"/>
      <c r="G63" s="133">
        <f>G28+G42+G53+G61</f>
        <v>4757225</v>
      </c>
    </row>
    <row r="64" spans="1:7" ht="12" customHeight="1">
      <c r="A64" s="8"/>
      <c r="B64" s="50" t="s">
        <v>35</v>
      </c>
      <c r="C64" s="51"/>
      <c r="D64" s="51"/>
      <c r="E64" s="51"/>
      <c r="F64" s="134"/>
      <c r="G64" s="135">
        <f>G63*0.05</f>
        <v>237861.25</v>
      </c>
    </row>
    <row r="65" spans="1:7" ht="12" customHeight="1">
      <c r="A65" s="8"/>
      <c r="B65" s="52" t="s">
        <v>36</v>
      </c>
      <c r="C65" s="53"/>
      <c r="D65" s="53"/>
      <c r="E65" s="53"/>
      <c r="F65" s="136"/>
      <c r="G65" s="137">
        <f>G64+G63</f>
        <v>4995086.25</v>
      </c>
    </row>
    <row r="66" spans="1:7" ht="12" customHeight="1">
      <c r="A66" s="8"/>
      <c r="B66" s="50" t="s">
        <v>37</v>
      </c>
      <c r="C66" s="51"/>
      <c r="D66" s="51"/>
      <c r="E66" s="51"/>
      <c r="F66" s="134"/>
      <c r="G66" s="135">
        <f>G12</f>
        <v>10000000</v>
      </c>
    </row>
    <row r="67" spans="1:7" ht="12" customHeight="1">
      <c r="A67" s="8"/>
      <c r="B67" s="54" t="s">
        <v>38</v>
      </c>
      <c r="C67" s="55"/>
      <c r="D67" s="55"/>
      <c r="E67" s="55"/>
      <c r="F67" s="138"/>
      <c r="G67" s="139">
        <f>G66-G65</f>
        <v>5004913.75</v>
      </c>
    </row>
    <row r="68" spans="1:7" ht="12" customHeight="1">
      <c r="A68" s="8"/>
      <c r="B68" s="56" t="s">
        <v>85</v>
      </c>
      <c r="C68" s="57"/>
      <c r="D68" s="57"/>
      <c r="E68" s="57"/>
      <c r="F68" s="102"/>
      <c r="G68" s="102"/>
    </row>
    <row r="69" spans="1:7" ht="12.75" customHeight="1" thickBot="1">
      <c r="A69" s="8"/>
      <c r="B69" s="58"/>
      <c r="C69" s="57"/>
      <c r="D69" s="57"/>
      <c r="E69" s="57"/>
      <c r="F69" s="102"/>
      <c r="G69" s="102"/>
    </row>
    <row r="70" spans="1:7" ht="12" customHeight="1">
      <c r="A70" s="8"/>
      <c r="B70" s="115" t="s">
        <v>86</v>
      </c>
      <c r="C70" s="59"/>
      <c r="D70" s="59"/>
      <c r="E70" s="59"/>
      <c r="F70" s="103"/>
      <c r="G70" s="102"/>
    </row>
    <row r="71" spans="1:7" ht="12" customHeight="1">
      <c r="A71" s="8"/>
      <c r="B71" s="116" t="s">
        <v>39</v>
      </c>
      <c r="C71" s="58"/>
      <c r="D71" s="58"/>
      <c r="E71" s="58"/>
      <c r="F71" s="104"/>
      <c r="G71" s="102"/>
    </row>
    <row r="72" spans="1:7" ht="12" customHeight="1">
      <c r="A72" s="8"/>
      <c r="B72" s="116" t="s">
        <v>40</v>
      </c>
      <c r="C72" s="58"/>
      <c r="D72" s="58"/>
      <c r="E72" s="58"/>
      <c r="F72" s="104"/>
      <c r="G72" s="102"/>
    </row>
    <row r="73" spans="1:7" ht="12" customHeight="1">
      <c r="A73" s="8"/>
      <c r="B73" s="116" t="s">
        <v>41</v>
      </c>
      <c r="C73" s="58"/>
      <c r="D73" s="58"/>
      <c r="E73" s="58"/>
      <c r="F73" s="104"/>
      <c r="G73" s="102"/>
    </row>
    <row r="74" spans="1:7" ht="12" customHeight="1">
      <c r="A74" s="8"/>
      <c r="B74" s="116" t="s">
        <v>42</v>
      </c>
      <c r="C74" s="58"/>
      <c r="D74" s="58"/>
      <c r="E74" s="58"/>
      <c r="F74" s="104"/>
      <c r="G74" s="102"/>
    </row>
    <row r="75" spans="1:7" ht="12" customHeight="1">
      <c r="A75" s="8"/>
      <c r="B75" s="116" t="s">
        <v>43</v>
      </c>
      <c r="C75" s="58"/>
      <c r="D75" s="58"/>
      <c r="E75" s="58"/>
      <c r="F75" s="104"/>
      <c r="G75" s="102"/>
    </row>
    <row r="76" spans="1:7" ht="12.75" customHeight="1" thickBot="1">
      <c r="A76" s="8"/>
      <c r="B76" s="117" t="s">
        <v>97</v>
      </c>
      <c r="C76" s="60"/>
      <c r="D76" s="60"/>
      <c r="E76" s="60"/>
      <c r="F76" s="105"/>
      <c r="G76" s="102"/>
    </row>
    <row r="77" spans="1:7" ht="12.75" customHeight="1">
      <c r="A77" s="8"/>
      <c r="B77" s="58"/>
      <c r="C77" s="58"/>
      <c r="D77" s="58"/>
      <c r="E77" s="58"/>
      <c r="F77" s="106"/>
      <c r="G77" s="102"/>
    </row>
    <row r="78" spans="1:7" ht="15" customHeight="1" thickBot="1">
      <c r="A78" s="8"/>
      <c r="B78" s="144" t="s">
        <v>44</v>
      </c>
      <c r="C78" s="145"/>
      <c r="D78" s="61"/>
      <c r="E78" s="62"/>
      <c r="F78" s="107"/>
      <c r="G78" s="102"/>
    </row>
    <row r="79" spans="1:7" ht="12" customHeight="1">
      <c r="A79" s="8"/>
      <c r="B79" s="63" t="s">
        <v>32</v>
      </c>
      <c r="C79" s="64" t="s">
        <v>106</v>
      </c>
      <c r="D79" s="65" t="s">
        <v>45</v>
      </c>
      <c r="E79" s="62"/>
      <c r="F79" s="107"/>
      <c r="G79" s="102"/>
    </row>
    <row r="80" spans="1:7" ht="12" customHeight="1">
      <c r="A80" s="8"/>
      <c r="B80" s="66" t="s">
        <v>46</v>
      </c>
      <c r="C80" s="67">
        <f>G28</f>
        <v>1850000</v>
      </c>
      <c r="D80" s="68">
        <f>(C80/C86)</f>
        <v>0.3681528849380446</v>
      </c>
      <c r="E80" s="62"/>
      <c r="F80" s="107"/>
      <c r="G80" s="102"/>
    </row>
    <row r="81" spans="1:7" ht="12" customHeight="1">
      <c r="A81" s="8"/>
      <c r="B81" s="66" t="s">
        <v>47</v>
      </c>
      <c r="C81" s="118">
        <f>G33</f>
        <v>30000</v>
      </c>
      <c r="D81" s="68">
        <f>C81/C86</f>
        <v>5.9700467827791016E-3</v>
      </c>
      <c r="E81" s="62"/>
      <c r="F81" s="107"/>
      <c r="G81" s="102"/>
    </row>
    <row r="82" spans="1:7" ht="12" customHeight="1">
      <c r="A82" s="8"/>
      <c r="B82" s="66" t="s">
        <v>48</v>
      </c>
      <c r="C82" s="67">
        <f>G42</f>
        <v>245000</v>
      </c>
      <c r="D82" s="68">
        <f>(C82/C86)</f>
        <v>4.8755382059362661E-2</v>
      </c>
      <c r="E82" s="62"/>
      <c r="F82" s="107"/>
      <c r="G82" s="102"/>
    </row>
    <row r="83" spans="1:7" ht="12" customHeight="1">
      <c r="A83" s="8"/>
      <c r="B83" s="66" t="s">
        <v>27</v>
      </c>
      <c r="C83" s="67">
        <f>G53</f>
        <v>1842000</v>
      </c>
      <c r="D83" s="68">
        <f>(C83/C86)</f>
        <v>0.36656087246263686</v>
      </c>
      <c r="E83" s="62"/>
      <c r="F83" s="107"/>
      <c r="G83" s="102"/>
    </row>
    <row r="84" spans="1:7" ht="12" customHeight="1">
      <c r="A84" s="8"/>
      <c r="B84" s="66" t="s">
        <v>49</v>
      </c>
      <c r="C84" s="67">
        <f>G61</f>
        <v>820225</v>
      </c>
      <c r="D84" s="68">
        <f>(C84/C86)</f>
        <v>0.16322605408016627</v>
      </c>
      <c r="E84" s="69"/>
      <c r="F84" s="108"/>
      <c r="G84" s="102"/>
    </row>
    <row r="85" spans="1:7" ht="12" customHeight="1">
      <c r="A85" s="8"/>
      <c r="B85" s="66" t="s">
        <v>50</v>
      </c>
      <c r="C85" s="67">
        <f>G64</f>
        <v>237861.25</v>
      </c>
      <c r="D85" s="68">
        <f>(C85/C86)</f>
        <v>4.7334759677010521E-2</v>
      </c>
      <c r="E85" s="69"/>
      <c r="F85" s="108"/>
      <c r="G85" s="102"/>
    </row>
    <row r="86" spans="1:7" ht="12.75" customHeight="1" thickBot="1">
      <c r="A86" s="8"/>
      <c r="B86" s="70" t="s">
        <v>108</v>
      </c>
      <c r="C86" s="71">
        <f>SUM(C80:C85)</f>
        <v>5025086.25</v>
      </c>
      <c r="D86" s="72">
        <f>SUM(D80:D85)</f>
        <v>0.99999999999999989</v>
      </c>
      <c r="E86" s="69"/>
      <c r="F86" s="108"/>
      <c r="G86" s="102"/>
    </row>
    <row r="87" spans="1:7" ht="12" customHeight="1">
      <c r="A87" s="8"/>
      <c r="B87" s="58"/>
      <c r="C87" s="57"/>
      <c r="D87" s="57"/>
      <c r="E87" s="57"/>
      <c r="F87" s="102"/>
      <c r="G87" s="102"/>
    </row>
    <row r="88" spans="1:7" ht="12.75" customHeight="1">
      <c r="A88" s="8"/>
      <c r="B88" s="13"/>
      <c r="C88" s="57"/>
      <c r="D88" s="57"/>
      <c r="E88" s="57"/>
      <c r="F88" s="102"/>
      <c r="G88" s="102"/>
    </row>
    <row r="89" spans="1:7" ht="12" customHeight="1" thickBot="1">
      <c r="A89" s="7"/>
      <c r="B89" s="73"/>
      <c r="C89" s="74" t="s">
        <v>101</v>
      </c>
      <c r="D89" s="75"/>
      <c r="E89" s="76"/>
      <c r="F89" s="109"/>
      <c r="G89" s="102"/>
    </row>
    <row r="90" spans="1:7" ht="12" customHeight="1">
      <c r="A90" s="8"/>
      <c r="B90" s="77" t="s">
        <v>107</v>
      </c>
      <c r="C90" s="121">
        <v>8000</v>
      </c>
      <c r="D90" s="121">
        <v>10000</v>
      </c>
      <c r="E90" s="122">
        <v>12000</v>
      </c>
      <c r="F90" s="110"/>
      <c r="G90" s="111"/>
    </row>
    <row r="91" spans="1:7" ht="12.75" customHeight="1" thickBot="1">
      <c r="A91" s="8"/>
      <c r="B91" s="70" t="s">
        <v>102</v>
      </c>
      <c r="C91" s="119">
        <f>(G65/C90)</f>
        <v>624.38578125000004</v>
      </c>
      <c r="D91" s="119">
        <f>(G65/D90)</f>
        <v>499.50862499999999</v>
      </c>
      <c r="E91" s="120">
        <f>(G65/E90)</f>
        <v>416.25718749999999</v>
      </c>
      <c r="F91" s="110"/>
      <c r="G91" s="111"/>
    </row>
    <row r="92" spans="1:7" ht="15.6" customHeight="1">
      <c r="A92" s="8"/>
      <c r="B92" s="143" t="s">
        <v>51</v>
      </c>
      <c r="C92" s="58"/>
      <c r="D92" s="58"/>
      <c r="E92" s="58"/>
      <c r="F92" s="106"/>
      <c r="G92" s="106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CFBA19-4891-4494-82DB-18398C2297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97BFA8-3476-4AD0-8DCD-6CE8C5CA4B5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702161-FBA6-45F5-B418-849B4C7FCC8E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1030f0af-99cb-42f1-88fc-acec73331192"/>
    <ds:schemaRef ds:uri="http://schemas.microsoft.com/office/2006/documentManagement/types"/>
    <ds:schemaRef ds:uri="c5dbce2d-49dc-4afe-a5b0-d7fb7a901161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