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7" documentId="11_B5F24196774EFF96FC04A2F29249971DC9536979" xr6:coauthVersionLast="47" xr6:coauthVersionMax="47" xr10:uidLastSave="{38D9366A-0048-4254-9EB4-4F9C680C407E}"/>
  <bookViews>
    <workbookView xWindow="0" yWindow="0" windowWidth="20490" windowHeight="7755" xr2:uid="{00000000-000D-0000-FFFF-FFFF00000000}"/>
  </bookViews>
  <sheets>
    <sheet name="Papayas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4" i="1" l="1"/>
  <c r="G52" i="1"/>
  <c r="G51" i="1"/>
  <c r="G49" i="1"/>
  <c r="G39" i="1" l="1"/>
  <c r="G40" i="1"/>
  <c r="G41" i="1"/>
  <c r="G26" i="1"/>
  <c r="G25" i="1"/>
  <c r="G24" i="1"/>
  <c r="G23" i="1"/>
  <c r="G22" i="1"/>
  <c r="G21" i="1"/>
  <c r="G27" i="1" l="1"/>
  <c r="G64" i="1"/>
  <c r="G38" i="1"/>
  <c r="G65" i="1" l="1"/>
  <c r="G47" i="1" l="1"/>
  <c r="G60" i="1" s="1"/>
  <c r="G37" i="1"/>
  <c r="G36" i="1"/>
  <c r="G31" i="1"/>
  <c r="G32" i="1" s="1"/>
  <c r="G42" i="1" l="1"/>
  <c r="C87" i="1"/>
  <c r="C86" i="1"/>
  <c r="D94" i="1"/>
  <c r="C84" i="1" l="1"/>
  <c r="C85" i="1"/>
  <c r="C88" i="1"/>
  <c r="G12" i="1"/>
  <c r="G70" i="1" s="1"/>
  <c r="G67" i="1" l="1"/>
  <c r="G68" i="1" s="1"/>
  <c r="G69" i="1" l="1"/>
  <c r="D95" i="1" s="1"/>
  <c r="C89" i="1"/>
  <c r="G71" i="1" l="1"/>
  <c r="E95" i="1"/>
  <c r="C95" i="1"/>
  <c r="C90" i="1"/>
  <c r="D89" i="1" s="1"/>
  <c r="D87" i="1" l="1"/>
  <c r="D85" i="1"/>
  <c r="D88" i="1"/>
  <c r="D86" i="1"/>
  <c r="D84" i="1"/>
  <c r="D90" i="1" l="1"/>
</calcChain>
</file>

<file path=xl/sharedStrings.xml><?xml version="1.0" encoding="utf-8"?>
<sst xmlns="http://schemas.openxmlformats.org/spreadsheetml/2006/main" count="164" uniqueCount="115">
  <si>
    <t>RUBRO O CULTIVO</t>
  </si>
  <si>
    <t>Lechuga</t>
  </si>
  <si>
    <t>RENDIMIENTO (Un/Há.)</t>
  </si>
  <si>
    <t>VARIEDAD</t>
  </si>
  <si>
    <t>Milanesa</t>
  </si>
  <si>
    <t>FECHA ESTIMADA  PRECIO VENTA</t>
  </si>
  <si>
    <t>Septiembre</t>
  </si>
  <si>
    <t>NIVEL TECNOLÓGICO</t>
  </si>
  <si>
    <t>Medio</t>
  </si>
  <si>
    <t>PRECIO ESPERADO ($/Un)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</si>
  <si>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</si>
  <si>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</si>
  <si>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</si>
  <si>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</si>
  <si>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</si>
  <si>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</si>
  <si>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</si>
  <si>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</si>
  <si>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 el área</t>
  </si>
  <si>
    <t>FECHA DE COSECHA</t>
  </si>
  <si>
    <t>Septiembre - diciembre</t>
  </si>
  <si>
    <t>FECHA PRECIO INSUMOS</t>
  </si>
  <si>
    <t>CONTINGENCIA</t>
  </si>
  <si>
    <t>Helada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</si>
  <si>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</si>
  <si>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</si>
  <si>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</si>
  <si>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</si>
  <si>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</si>
  <si>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</si>
  <si>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</si>
  <si>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</si>
  <si>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</si>
  <si>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</si>
  <si>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 xml:space="preserve">Junio </t>
  </si>
  <si>
    <t>Control de maleza</t>
  </si>
  <si>
    <t>Riego</t>
  </si>
  <si>
    <t>Junio - Diciembre</t>
  </si>
  <si>
    <t>Aplicación fertilizante</t>
  </si>
  <si>
    <t>Aplicación agroquímicos</t>
  </si>
  <si>
    <t>Cosecha</t>
  </si>
  <si>
    <t>Septiembre - Diciembre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</si>
  <si>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</si>
  <si>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</si>
  <si>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</si>
  <si>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</si>
  <si>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</si>
  <si>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</si>
  <si>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Mayo - junio </t>
  </si>
  <si>
    <t>rastraje</t>
  </si>
  <si>
    <t>Acequiadora</t>
  </si>
  <si>
    <t>Junio</t>
  </si>
  <si>
    <t>Melgadura</t>
  </si>
  <si>
    <t>Acarreo de insumo</t>
  </si>
  <si>
    <t>Junio - Agosto</t>
  </si>
  <si>
    <t>Acarreo de cosecha (caja)</t>
  </si>
  <si>
    <t>Un.</t>
  </si>
  <si>
    <t>Subtotal Costo Maquinaria</t>
  </si>
  <si>
    <t>INSUMOS</t>
  </si>
  <si>
    <t>Insumos</t>
  </si>
  <si>
    <t>Unidad (Kg/l/u)</t>
  </si>
  <si>
    <t>Cantidad (Kg/l/u)</t>
  </si>
  <si>
    <t>SEMILLAS</t>
  </si>
  <si>
    <t>Plantula</t>
  </si>
  <si>
    <t>Kg</t>
  </si>
  <si>
    <t>Julio - Sptiembre</t>
  </si>
  <si>
    <t>FERTILIZANTES</t>
  </si>
  <si>
    <t>Urea</t>
  </si>
  <si>
    <t>Kg.</t>
  </si>
  <si>
    <t>MEZCLA HORTALICERA</t>
  </si>
  <si>
    <t>Polyben 50 WP</t>
  </si>
  <si>
    <t>Lts.</t>
  </si>
  <si>
    <t>Julio - Agosto</t>
  </si>
  <si>
    <t>Mancozeb 80 WP</t>
  </si>
  <si>
    <t>INSECTICIDA</t>
  </si>
  <si>
    <t>Karate zeon</t>
  </si>
  <si>
    <t>OTROS</t>
  </si>
  <si>
    <t>Fosfimax 40 - 20</t>
  </si>
  <si>
    <t>Junio - Noviembre</t>
  </si>
  <si>
    <t>Frutaliv</t>
  </si>
  <si>
    <t>Analisis de suelo completo</t>
  </si>
  <si>
    <t>Marzo - abril</t>
  </si>
  <si>
    <t>Terrasorb</t>
  </si>
  <si>
    <t>Junio - Septiembre</t>
  </si>
  <si>
    <t>Subtotal Insumos</t>
  </si>
  <si>
    <t>Item</t>
  </si>
  <si>
    <t>Mensual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</si>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</sst>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0" fontId="14" fillId="2" borderId="49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12" fillId="8" borderId="52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0" fontId="19" fillId="2" borderId="7" xfId="0" applyFont="1" applyFill="1" applyBorder="1"/>
    <xf numFmtId="49" fontId="19" fillId="2" borderId="6" xfId="0" applyNumberFormat="1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right"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/>
    <xf numFmtId="0" fontId="2" fillId="2" borderId="61" xfId="0" applyFont="1" applyFill="1" applyBorder="1"/>
    <xf numFmtId="0" fontId="2" fillId="2" borderId="61" xfId="0" applyFont="1" applyFill="1" applyBorder="1" applyAlignment="1">
      <alignment horizontal="center"/>
    </xf>
    <xf numFmtId="3" fontId="2" fillId="2" borderId="61" xfId="0" applyNumberFormat="1" applyFont="1" applyFill="1" applyBorder="1"/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right" vertical="center" wrapText="1"/>
    </xf>
    <xf numFmtId="1" fontId="4" fillId="2" borderId="56" xfId="0" applyNumberFormat="1" applyFont="1" applyFill="1" applyBorder="1" applyAlignment="1">
      <alignment horizontal="right" vertical="center" wrapText="1"/>
    </xf>
    <xf numFmtId="0" fontId="2" fillId="2" borderId="62" xfId="0" applyFont="1" applyFill="1" applyBorder="1"/>
    <xf numFmtId="3" fontId="2" fillId="2" borderId="62" xfId="0" applyNumberFormat="1" applyFont="1" applyFill="1" applyBorder="1"/>
    <xf numFmtId="49" fontId="4" fillId="2" borderId="56" xfId="0" applyNumberFormat="1" applyFont="1" applyFill="1" applyBorder="1" applyAlignment="1">
      <alignment wrapText="1"/>
    </xf>
    <xf numFmtId="3" fontId="4" fillId="2" borderId="56" xfId="0" applyNumberFormat="1" applyFont="1" applyFill="1" applyBorder="1" applyAlignment="1">
      <alignment horizontal="center"/>
    </xf>
    <xf numFmtId="3" fontId="8" fillId="3" borderId="56" xfId="0" applyNumberFormat="1" applyFont="1" applyFill="1" applyBorder="1" applyAlignment="1">
      <alignment vertical="center"/>
    </xf>
    <xf numFmtId="0" fontId="2" fillId="2" borderId="61" xfId="0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49" fontId="20" fillId="2" borderId="56" xfId="0" applyNumberFormat="1" applyFont="1" applyFill="1" applyBorder="1" applyAlignment="1">
      <alignment horizontal="left" vertical="center" wrapText="1"/>
    </xf>
    <xf numFmtId="49" fontId="20" fillId="2" borderId="56" xfId="0" applyNumberFormat="1" applyFont="1" applyFill="1" applyBorder="1"/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85725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topLeftCell="A49" workbookViewId="0">
      <selection activeCell="G69" sqref="G69"/>
    </sheetView>
  </sheetViews>
  <sheetFormatPr defaultColWidth="10.85546875" defaultRowHeight="11.25" customHeight="1"/>
  <cols>
    <col min="1" max="1" width="4.42578125" style="1" customWidth="1"/>
    <col min="2" max="2" width="18.28515625" style="1" customWidth="1"/>
    <col min="3" max="3" width="16.7109375" style="1" customWidth="1"/>
    <col min="4" max="4" width="8.85546875" style="1" customWidth="1"/>
    <col min="5" max="5" width="15.140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03" t="s">
        <v>0</v>
      </c>
      <c r="C9" s="105" t="s">
        <v>1</v>
      </c>
      <c r="D9" s="104"/>
      <c r="E9" s="154" t="s">
        <v>2</v>
      </c>
      <c r="F9" s="155"/>
      <c r="G9" s="106">
        <v>55000</v>
      </c>
    </row>
    <row r="10" spans="1:7" ht="38.25" customHeight="1">
      <c r="A10" s="5"/>
      <c r="B10" s="94" t="s">
        <v>3</v>
      </c>
      <c r="C10" s="107" t="s">
        <v>4</v>
      </c>
      <c r="D10" s="93"/>
      <c r="E10" s="152" t="s">
        <v>5</v>
      </c>
      <c r="F10" s="153"/>
      <c r="G10" s="107" t="s">
        <v>6</v>
      </c>
    </row>
    <row r="11" spans="1:7" ht="18" customHeight="1">
      <c r="A11" s="5"/>
      <c r="B11" s="94" t="s">
        <v>7</v>
      </c>
      <c r="C11" s="107" t="s">
        <v>8</v>
      </c>
      <c r="D11" s="93"/>
      <c r="E11" s="152" t="s">
        <v>9</v>
      </c>
      <c r="F11" s="153"/>
      <c r="G11" s="95">
        <v>500</v>
      </c>
    </row>
    <row r="12" spans="1:7" ht="11.25" customHeight="1">
      <c r="A12" s="5"/>
      <c r="B12" s="94" t="s">
        <v>10</v>
      </c>
      <c r="C12" s="107" t="s">
        <v>11</v>
      </c>
      <c r="D12" s="93"/>
      <c r="E12" s="158" t="s">
        <v>12</v>
      </c>
      <c r="F12" s="159"/>
      <c r="G12" s="108">
        <f>(G9*G11)</f>
        <v>27500000</v>
      </c>
    </row>
    <row r="13" spans="1:7" ht="42" customHeight="1">
      <c r="A13" s="5"/>
      <c r="B13" s="94" t="s">
        <v>13</v>
      </c>
      <c r="C13" s="107" t="s">
        <v>14</v>
      </c>
      <c r="D13" s="93"/>
      <c r="E13" s="152" t="s">
        <v>15</v>
      </c>
      <c r="F13" s="153"/>
      <c r="G13" s="96" t="s">
        <v>16</v>
      </c>
    </row>
    <row r="14" spans="1:7" ht="23.25" customHeight="1">
      <c r="A14" s="5"/>
      <c r="B14" s="94" t="s">
        <v>17</v>
      </c>
      <c r="C14" s="107" t="s">
        <v>18</v>
      </c>
      <c r="D14" s="93"/>
      <c r="E14" s="152" t="s">
        <v>19</v>
      </c>
      <c r="F14" s="153"/>
      <c r="G14" s="96" t="s">
        <v>20</v>
      </c>
    </row>
    <row r="15" spans="1:7" ht="19.5" customHeight="1">
      <c r="A15" s="5"/>
      <c r="B15" s="94" t="s">
        <v>21</v>
      </c>
      <c r="C15" s="109">
        <v>44576</v>
      </c>
      <c r="D15" s="93"/>
      <c r="E15" s="152" t="s">
        <v>22</v>
      </c>
      <c r="F15" s="153"/>
      <c r="G15" s="107" t="s">
        <v>23</v>
      </c>
    </row>
    <row r="16" spans="1:7" ht="12" customHeight="1">
      <c r="A16" s="2"/>
      <c r="B16" s="7"/>
      <c r="C16" s="8"/>
      <c r="D16" s="9"/>
      <c r="E16" s="10"/>
      <c r="F16" s="10"/>
      <c r="G16" s="11"/>
    </row>
    <row r="17" spans="1:7" ht="12" customHeight="1">
      <c r="A17" s="12"/>
      <c r="B17" s="156" t="s">
        <v>24</v>
      </c>
      <c r="C17" s="157"/>
      <c r="D17" s="157"/>
      <c r="E17" s="157"/>
      <c r="F17" s="157"/>
      <c r="G17" s="157"/>
    </row>
    <row r="18" spans="1:7" ht="12" customHeight="1">
      <c r="A18" s="2"/>
      <c r="B18" s="13"/>
      <c r="C18" s="14"/>
      <c r="D18" s="14"/>
      <c r="E18" s="14"/>
      <c r="F18" s="15"/>
      <c r="G18" s="15"/>
    </row>
    <row r="19" spans="1:7" ht="12" customHeight="1">
      <c r="A19" s="5"/>
      <c r="B19" s="16" t="s">
        <v>25</v>
      </c>
      <c r="C19" s="17"/>
      <c r="D19" s="18"/>
      <c r="E19" s="18"/>
      <c r="F19" s="18"/>
      <c r="G19" s="18"/>
    </row>
    <row r="20" spans="1:7" ht="24" customHeight="1">
      <c r="A20" s="12"/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</row>
    <row r="21" spans="1:7" ht="15">
      <c r="A21" s="12"/>
      <c r="B21" s="6" t="s">
        <v>32</v>
      </c>
      <c r="C21" s="6" t="s">
        <v>33</v>
      </c>
      <c r="D21" s="97">
        <v>14</v>
      </c>
      <c r="E21" s="6" t="s">
        <v>34</v>
      </c>
      <c r="F21" s="99">
        <v>20000</v>
      </c>
      <c r="G21" s="99">
        <f t="shared" ref="G21:G26" si="0">(D21*F21)</f>
        <v>280000</v>
      </c>
    </row>
    <row r="22" spans="1:7" ht="15">
      <c r="A22" s="12"/>
      <c r="B22" s="6" t="s">
        <v>35</v>
      </c>
      <c r="C22" s="6" t="s">
        <v>33</v>
      </c>
      <c r="D22" s="97">
        <v>16</v>
      </c>
      <c r="E22" s="6" t="s">
        <v>34</v>
      </c>
      <c r="F22" s="99">
        <v>20000</v>
      </c>
      <c r="G22" s="99">
        <f t="shared" si="0"/>
        <v>320000</v>
      </c>
    </row>
    <row r="23" spans="1:7" ht="14.25" customHeight="1">
      <c r="A23" s="12"/>
      <c r="B23" s="6" t="s">
        <v>36</v>
      </c>
      <c r="C23" s="6" t="s">
        <v>33</v>
      </c>
      <c r="D23" s="97">
        <v>8</v>
      </c>
      <c r="E23" s="6" t="s">
        <v>37</v>
      </c>
      <c r="F23" s="99">
        <v>20000</v>
      </c>
      <c r="G23" s="99">
        <f t="shared" si="0"/>
        <v>160000</v>
      </c>
    </row>
    <row r="24" spans="1:7" ht="14.25" customHeight="1">
      <c r="A24" s="12"/>
      <c r="B24" s="6" t="s">
        <v>38</v>
      </c>
      <c r="C24" s="6" t="s">
        <v>33</v>
      </c>
      <c r="D24" s="97">
        <v>4</v>
      </c>
      <c r="E24" s="6" t="s">
        <v>37</v>
      </c>
      <c r="F24" s="99">
        <v>20000</v>
      </c>
      <c r="G24" s="99">
        <f t="shared" si="0"/>
        <v>80000</v>
      </c>
    </row>
    <row r="25" spans="1:7" ht="14.25" customHeight="1">
      <c r="A25" s="12"/>
      <c r="B25" s="6" t="s">
        <v>39</v>
      </c>
      <c r="C25" s="6" t="s">
        <v>33</v>
      </c>
      <c r="D25" s="97">
        <v>4</v>
      </c>
      <c r="E25" s="6" t="s">
        <v>37</v>
      </c>
      <c r="F25" s="99">
        <v>20000</v>
      </c>
      <c r="G25" s="99">
        <f t="shared" si="0"/>
        <v>80000</v>
      </c>
    </row>
    <row r="26" spans="1:7" ht="14.25" customHeight="1">
      <c r="A26" s="12"/>
      <c r="B26" s="6" t="s">
        <v>40</v>
      </c>
      <c r="C26" s="6" t="s">
        <v>33</v>
      </c>
      <c r="D26" s="97">
        <v>10</v>
      </c>
      <c r="E26" s="6" t="s">
        <v>41</v>
      </c>
      <c r="F26" s="99">
        <v>55000</v>
      </c>
      <c r="G26" s="99">
        <f t="shared" si="0"/>
        <v>550000</v>
      </c>
    </row>
    <row r="27" spans="1:7" ht="12.75" customHeight="1">
      <c r="A27" s="12"/>
      <c r="B27" s="20" t="s">
        <v>42</v>
      </c>
      <c r="C27" s="21"/>
      <c r="D27" s="21"/>
      <c r="E27" s="21"/>
      <c r="F27" s="22"/>
      <c r="G27" s="23">
        <f>SUM(G21:G26)</f>
        <v>1470000</v>
      </c>
    </row>
    <row r="28" spans="1:7" ht="12" customHeight="1">
      <c r="A28" s="2"/>
      <c r="B28" s="13"/>
      <c r="C28" s="15"/>
      <c r="D28" s="15"/>
      <c r="E28" s="15"/>
      <c r="F28" s="24"/>
      <c r="G28" s="24"/>
    </row>
    <row r="29" spans="1:7" ht="12" customHeight="1">
      <c r="A29" s="5"/>
      <c r="B29" s="25" t="s">
        <v>43</v>
      </c>
      <c r="C29" s="26"/>
      <c r="D29" s="27"/>
      <c r="E29" s="27"/>
      <c r="F29" s="28"/>
      <c r="G29" s="28"/>
    </row>
    <row r="30" spans="1:7" ht="24" customHeight="1">
      <c r="A30" s="5"/>
      <c r="B30" s="29" t="s">
        <v>26</v>
      </c>
      <c r="C30" s="30" t="s">
        <v>27</v>
      </c>
      <c r="D30" s="30" t="s">
        <v>28</v>
      </c>
      <c r="E30" s="29" t="s">
        <v>29</v>
      </c>
      <c r="F30" s="30" t="s">
        <v>30</v>
      </c>
      <c r="G30" s="29" t="s">
        <v>31</v>
      </c>
    </row>
    <row r="31" spans="1:7" ht="15">
      <c r="A31" s="5"/>
      <c r="B31" s="98"/>
      <c r="C31" s="98"/>
      <c r="D31" s="101"/>
      <c r="E31" s="98"/>
      <c r="F31" s="100"/>
      <c r="G31" s="100">
        <f>(D31*F31)*1.19</f>
        <v>0</v>
      </c>
    </row>
    <row r="32" spans="1:7" ht="12" customHeight="1">
      <c r="A32" s="5"/>
      <c r="B32" s="31" t="s">
        <v>44</v>
      </c>
      <c r="C32" s="32"/>
      <c r="D32" s="32"/>
      <c r="E32" s="32"/>
      <c r="F32" s="33"/>
      <c r="G32" s="92">
        <f>SUM(G31:G31)</f>
        <v>0</v>
      </c>
    </row>
    <row r="33" spans="1:11" ht="12" customHeight="1">
      <c r="A33" s="2"/>
      <c r="B33" s="34"/>
      <c r="C33" s="35"/>
      <c r="D33" s="35"/>
      <c r="E33" s="35"/>
      <c r="F33" s="36"/>
      <c r="G33" s="36"/>
    </row>
    <row r="34" spans="1:11" ht="12" customHeight="1">
      <c r="A34" s="5"/>
      <c r="B34" s="25" t="s">
        <v>45</v>
      </c>
      <c r="C34" s="26"/>
      <c r="D34" s="27"/>
      <c r="E34" s="27"/>
      <c r="F34" s="28"/>
      <c r="G34" s="28"/>
    </row>
    <row r="35" spans="1:11" ht="24" customHeight="1">
      <c r="A35" s="5"/>
      <c r="B35" s="130" t="s">
        <v>26</v>
      </c>
      <c r="C35" s="130" t="s">
        <v>27</v>
      </c>
      <c r="D35" s="130" t="s">
        <v>28</v>
      </c>
      <c r="E35" s="130" t="s">
        <v>29</v>
      </c>
      <c r="F35" s="131" t="s">
        <v>30</v>
      </c>
      <c r="G35" s="130" t="s">
        <v>31</v>
      </c>
    </row>
    <row r="36" spans="1:11" ht="15">
      <c r="A36" s="49"/>
      <c r="B36" s="132" t="s">
        <v>46</v>
      </c>
      <c r="C36" s="132" t="s">
        <v>47</v>
      </c>
      <c r="D36" s="125">
        <v>0.125</v>
      </c>
      <c r="E36" s="132" t="s">
        <v>48</v>
      </c>
      <c r="F36" s="133">
        <v>400000</v>
      </c>
      <c r="G36" s="134">
        <f t="shared" ref="G36:G41" si="1">(D36*F36)*1.19</f>
        <v>59500</v>
      </c>
    </row>
    <row r="37" spans="1:11" ht="15">
      <c r="A37" s="49"/>
      <c r="B37" s="132" t="s">
        <v>49</v>
      </c>
      <c r="C37" s="132" t="s">
        <v>47</v>
      </c>
      <c r="D37" s="125">
        <v>0.375</v>
      </c>
      <c r="E37" s="132" t="s">
        <v>48</v>
      </c>
      <c r="F37" s="133">
        <v>280000</v>
      </c>
      <c r="G37" s="134">
        <f t="shared" si="1"/>
        <v>124950</v>
      </c>
    </row>
    <row r="38" spans="1:11" ht="15">
      <c r="A38" s="49"/>
      <c r="B38" s="132" t="s">
        <v>50</v>
      </c>
      <c r="C38" s="132" t="s">
        <v>47</v>
      </c>
      <c r="D38" s="125">
        <v>0.25</v>
      </c>
      <c r="E38" s="132" t="s">
        <v>51</v>
      </c>
      <c r="F38" s="133">
        <v>40000</v>
      </c>
      <c r="G38" s="134">
        <f t="shared" si="1"/>
        <v>11900</v>
      </c>
    </row>
    <row r="39" spans="1:11" ht="15">
      <c r="A39" s="49"/>
      <c r="B39" s="132" t="s">
        <v>52</v>
      </c>
      <c r="C39" s="132" t="s">
        <v>47</v>
      </c>
      <c r="D39" s="125">
        <v>0.125</v>
      </c>
      <c r="E39" s="132" t="s">
        <v>51</v>
      </c>
      <c r="F39" s="133">
        <v>160000</v>
      </c>
      <c r="G39" s="134">
        <f t="shared" si="1"/>
        <v>23800</v>
      </c>
    </row>
    <row r="40" spans="1:11" ht="15">
      <c r="A40" s="49"/>
      <c r="B40" s="132" t="s">
        <v>53</v>
      </c>
      <c r="C40" s="132" t="s">
        <v>47</v>
      </c>
      <c r="D40" s="125">
        <v>0.125</v>
      </c>
      <c r="E40" s="132" t="s">
        <v>54</v>
      </c>
      <c r="F40" s="133">
        <v>480000</v>
      </c>
      <c r="G40" s="134">
        <f t="shared" si="1"/>
        <v>71400</v>
      </c>
    </row>
    <row r="41" spans="1:11" ht="15">
      <c r="A41" s="49"/>
      <c r="B41" s="132" t="s">
        <v>55</v>
      </c>
      <c r="C41" s="132" t="s">
        <v>56</v>
      </c>
      <c r="D41" s="125">
        <v>1.25</v>
      </c>
      <c r="E41" s="132" t="s">
        <v>41</v>
      </c>
      <c r="F41" s="133">
        <v>440000</v>
      </c>
      <c r="G41" s="134">
        <f t="shared" si="1"/>
        <v>654500</v>
      </c>
    </row>
    <row r="42" spans="1:11" ht="12.75" customHeight="1">
      <c r="A42" s="49"/>
      <c r="B42" s="145" t="s">
        <v>57</v>
      </c>
      <c r="C42" s="146"/>
      <c r="D42" s="146"/>
      <c r="E42" s="146"/>
      <c r="F42" s="147"/>
      <c r="G42" s="129">
        <f>SUM(G36:G41)</f>
        <v>946050</v>
      </c>
    </row>
    <row r="43" spans="1:11" ht="12" customHeight="1">
      <c r="A43" s="2"/>
      <c r="B43" s="114"/>
      <c r="C43" s="115"/>
      <c r="D43" s="144"/>
      <c r="E43" s="115"/>
      <c r="F43" s="117"/>
      <c r="G43" s="117"/>
    </row>
    <row r="44" spans="1:11" ht="12" customHeight="1">
      <c r="A44" s="5"/>
      <c r="B44" s="110" t="s">
        <v>58</v>
      </c>
      <c r="C44" s="111"/>
      <c r="D44" s="112"/>
      <c r="E44" s="112"/>
      <c r="F44" s="113"/>
      <c r="G44" s="113"/>
    </row>
    <row r="45" spans="1:11" ht="24" customHeight="1">
      <c r="A45" s="49"/>
      <c r="B45" s="118" t="s">
        <v>59</v>
      </c>
      <c r="C45" s="118" t="s">
        <v>60</v>
      </c>
      <c r="D45" s="118" t="s">
        <v>61</v>
      </c>
      <c r="E45" s="118" t="s">
        <v>29</v>
      </c>
      <c r="F45" s="118" t="s">
        <v>30</v>
      </c>
      <c r="G45" s="118" t="s">
        <v>31</v>
      </c>
      <c r="K45" s="91"/>
    </row>
    <row r="46" spans="1:11" ht="12.75" customHeight="1">
      <c r="A46" s="49"/>
      <c r="B46" s="148" t="s">
        <v>62</v>
      </c>
      <c r="C46" s="136"/>
      <c r="D46" s="136"/>
      <c r="E46" s="136"/>
      <c r="F46" s="137"/>
      <c r="G46" s="138"/>
      <c r="K46" s="91"/>
    </row>
    <row r="47" spans="1:11" ht="12.75" customHeight="1">
      <c r="A47" s="49"/>
      <c r="B47" s="119" t="s">
        <v>63</v>
      </c>
      <c r="C47" s="120" t="s">
        <v>64</v>
      </c>
      <c r="D47" s="121">
        <v>75000</v>
      </c>
      <c r="E47" s="120" t="s">
        <v>65</v>
      </c>
      <c r="F47" s="122">
        <v>15</v>
      </c>
      <c r="G47" s="122">
        <f>(D47*F47)*1.19</f>
        <v>1338750</v>
      </c>
    </row>
    <row r="48" spans="1:11" ht="12.75" customHeight="1">
      <c r="A48" s="49"/>
      <c r="B48" s="149" t="s">
        <v>66</v>
      </c>
      <c r="C48" s="123"/>
      <c r="D48" s="124"/>
      <c r="E48" s="120"/>
      <c r="F48" s="122"/>
      <c r="G48" s="122"/>
    </row>
    <row r="49" spans="1:7" ht="12.75" customHeight="1">
      <c r="A49" s="49"/>
      <c r="B49" s="119" t="s">
        <v>67</v>
      </c>
      <c r="C49" s="120" t="s">
        <v>68</v>
      </c>
      <c r="D49" s="121">
        <v>300</v>
      </c>
      <c r="E49" s="120" t="s">
        <v>51</v>
      </c>
      <c r="F49" s="122">
        <v>1280</v>
      </c>
      <c r="G49" s="122">
        <f>(D49*F49)*1.19</f>
        <v>456960</v>
      </c>
    </row>
    <row r="50" spans="1:7" ht="12.75" customHeight="1">
      <c r="A50" s="49"/>
      <c r="B50" s="149" t="s">
        <v>69</v>
      </c>
      <c r="C50" s="120"/>
      <c r="D50" s="121"/>
      <c r="E50" s="120"/>
      <c r="F50" s="122"/>
      <c r="G50" s="122"/>
    </row>
    <row r="51" spans="1:7" ht="12.75" customHeight="1">
      <c r="A51" s="49"/>
      <c r="B51" s="119" t="s">
        <v>70</v>
      </c>
      <c r="C51" s="120" t="s">
        <v>71</v>
      </c>
      <c r="D51" s="121">
        <v>1</v>
      </c>
      <c r="E51" s="120" t="s">
        <v>72</v>
      </c>
      <c r="F51" s="122">
        <v>18500</v>
      </c>
      <c r="G51" s="122">
        <f>(D51*F51)*1.19</f>
        <v>22015</v>
      </c>
    </row>
    <row r="52" spans="1:7" ht="12.75" customHeight="1">
      <c r="A52" s="49"/>
      <c r="B52" s="119" t="s">
        <v>73</v>
      </c>
      <c r="C52" s="120" t="s">
        <v>71</v>
      </c>
      <c r="D52" s="121">
        <v>2</v>
      </c>
      <c r="E52" s="120" t="s">
        <v>54</v>
      </c>
      <c r="F52" s="122">
        <v>7000</v>
      </c>
      <c r="G52" s="122">
        <f>(D52*F52)*1.19</f>
        <v>16660</v>
      </c>
    </row>
    <row r="53" spans="1:7" ht="12.75" customHeight="1">
      <c r="A53" s="49"/>
      <c r="B53" s="149" t="s">
        <v>74</v>
      </c>
      <c r="C53" s="120"/>
      <c r="D53" s="121"/>
      <c r="E53" s="120"/>
      <c r="F53" s="122"/>
      <c r="G53" s="122"/>
    </row>
    <row r="54" spans="1:7" ht="12.75" customHeight="1">
      <c r="A54" s="49"/>
      <c r="B54" s="119" t="s">
        <v>75</v>
      </c>
      <c r="C54" s="120" t="s">
        <v>71</v>
      </c>
      <c r="D54" s="121">
        <v>0.5</v>
      </c>
      <c r="E54" s="120" t="s">
        <v>54</v>
      </c>
      <c r="F54" s="122">
        <v>81000</v>
      </c>
      <c r="G54" s="122">
        <f>(D54*F54)*1.19</f>
        <v>48195</v>
      </c>
    </row>
    <row r="55" spans="1:7" ht="12.75" customHeight="1">
      <c r="A55" s="49"/>
      <c r="B55" s="149" t="s">
        <v>76</v>
      </c>
      <c r="C55" s="120"/>
      <c r="D55" s="121"/>
      <c r="E55" s="120"/>
      <c r="F55" s="122"/>
      <c r="G55" s="122"/>
    </row>
    <row r="56" spans="1:7" ht="12.75" customHeight="1">
      <c r="A56" s="49"/>
      <c r="B56" s="119" t="s">
        <v>77</v>
      </c>
      <c r="C56" s="120" t="s">
        <v>68</v>
      </c>
      <c r="D56" s="121">
        <v>4</v>
      </c>
      <c r="E56" s="120" t="s">
        <v>78</v>
      </c>
      <c r="F56" s="122">
        <v>15000</v>
      </c>
      <c r="G56" s="122">
        <f>(D56*F56)*1.19</f>
        <v>71400</v>
      </c>
    </row>
    <row r="57" spans="1:7" ht="12.75" customHeight="1">
      <c r="A57" s="49"/>
      <c r="B57" s="119" t="s">
        <v>79</v>
      </c>
      <c r="C57" s="120" t="s">
        <v>71</v>
      </c>
      <c r="D57" s="121">
        <v>5</v>
      </c>
      <c r="E57" s="120" t="s">
        <v>78</v>
      </c>
      <c r="F57" s="122">
        <v>13600</v>
      </c>
      <c r="G57" s="122">
        <f>(D57*F57)*1.19</f>
        <v>80920</v>
      </c>
    </row>
    <row r="58" spans="1:7" ht="12.75" customHeight="1">
      <c r="A58" s="49"/>
      <c r="B58" s="119" t="s">
        <v>80</v>
      </c>
      <c r="C58" s="120" t="s">
        <v>56</v>
      </c>
      <c r="D58" s="121">
        <v>1</v>
      </c>
      <c r="E58" s="120" t="s">
        <v>81</v>
      </c>
      <c r="F58" s="122">
        <v>30000</v>
      </c>
      <c r="G58" s="122">
        <f>(D58*F58)*1.19</f>
        <v>35700</v>
      </c>
    </row>
    <row r="59" spans="1:7" ht="12.75" customHeight="1">
      <c r="A59" s="49"/>
      <c r="B59" s="119" t="s">
        <v>82</v>
      </c>
      <c r="C59" s="121" t="s">
        <v>71</v>
      </c>
      <c r="D59" s="121">
        <v>4</v>
      </c>
      <c r="E59" s="120" t="s">
        <v>83</v>
      </c>
      <c r="F59" s="122">
        <v>4890</v>
      </c>
      <c r="G59" s="122">
        <f>(D59*F59)*1.19</f>
        <v>23276.399999999998</v>
      </c>
    </row>
    <row r="60" spans="1:7" ht="13.5" customHeight="1">
      <c r="A60" s="49"/>
      <c r="B60" s="126" t="s">
        <v>84</v>
      </c>
      <c r="C60" s="127"/>
      <c r="D60" s="127"/>
      <c r="E60" s="127"/>
      <c r="F60" s="128"/>
      <c r="G60" s="129">
        <f>SUM(G46:G59)</f>
        <v>2093876.4</v>
      </c>
    </row>
    <row r="61" spans="1:7" ht="12" customHeight="1">
      <c r="A61" s="2"/>
      <c r="B61" s="114"/>
      <c r="C61" s="115"/>
      <c r="D61" s="115"/>
      <c r="E61" s="116"/>
      <c r="F61" s="117"/>
      <c r="G61" s="117"/>
    </row>
    <row r="62" spans="1:7" ht="12" customHeight="1">
      <c r="A62" s="5"/>
      <c r="B62" s="25" t="s">
        <v>76</v>
      </c>
      <c r="C62" s="26"/>
      <c r="D62" s="27"/>
      <c r="E62" s="27"/>
      <c r="F62" s="28"/>
      <c r="G62" s="28"/>
    </row>
    <row r="63" spans="1:7" ht="24" customHeight="1">
      <c r="A63" s="5"/>
      <c r="B63" s="130" t="s">
        <v>85</v>
      </c>
      <c r="C63" s="131" t="s">
        <v>60</v>
      </c>
      <c r="D63" s="131" t="s">
        <v>61</v>
      </c>
      <c r="E63" s="130" t="s">
        <v>29</v>
      </c>
      <c r="F63" s="131" t="s">
        <v>30</v>
      </c>
      <c r="G63" s="130" t="s">
        <v>31</v>
      </c>
    </row>
    <row r="64" spans="1:7" ht="12.75" customHeight="1">
      <c r="A64" s="49"/>
      <c r="B64" s="141" t="s">
        <v>36</v>
      </c>
      <c r="C64" s="120" t="s">
        <v>86</v>
      </c>
      <c r="D64" s="122">
        <v>12</v>
      </c>
      <c r="E64" s="135" t="s">
        <v>87</v>
      </c>
      <c r="F64" s="142">
        <v>100000</v>
      </c>
      <c r="G64" s="122">
        <f>(D64*F64)*1.19</f>
        <v>1428000</v>
      </c>
    </row>
    <row r="65" spans="1:7" ht="13.5" customHeight="1">
      <c r="A65" s="49"/>
      <c r="B65" s="126" t="s">
        <v>88</v>
      </c>
      <c r="C65" s="127"/>
      <c r="D65" s="127"/>
      <c r="E65" s="127"/>
      <c r="F65" s="128"/>
      <c r="G65" s="143">
        <f>SUM(G64:G64)</f>
        <v>1428000</v>
      </c>
    </row>
    <row r="66" spans="1:7" ht="12" customHeight="1">
      <c r="A66" s="2"/>
      <c r="B66" s="139"/>
      <c r="C66" s="139"/>
      <c r="D66" s="139"/>
      <c r="E66" s="139"/>
      <c r="F66" s="140"/>
      <c r="G66" s="140"/>
    </row>
    <row r="67" spans="1:7" ht="12" customHeight="1">
      <c r="A67" s="49"/>
      <c r="B67" s="52" t="s">
        <v>89</v>
      </c>
      <c r="C67" s="53"/>
      <c r="D67" s="53"/>
      <c r="E67" s="53"/>
      <c r="F67" s="53"/>
      <c r="G67" s="54">
        <f>SUM(G27+G32+G42+G60+G65)</f>
        <v>5937926.4000000004</v>
      </c>
    </row>
    <row r="68" spans="1:7" ht="12" customHeight="1">
      <c r="A68" s="49"/>
      <c r="B68" s="55" t="s">
        <v>90</v>
      </c>
      <c r="C68" s="38"/>
      <c r="D68" s="38"/>
      <c r="E68" s="38"/>
      <c r="F68" s="38"/>
      <c r="G68" s="56">
        <f>G67*0.05</f>
        <v>296896.32</v>
      </c>
    </row>
    <row r="69" spans="1:7" ht="12" customHeight="1">
      <c r="A69" s="49"/>
      <c r="B69" s="57" t="s">
        <v>91</v>
      </c>
      <c r="C69" s="37"/>
      <c r="D69" s="37"/>
      <c r="E69" s="37"/>
      <c r="F69" s="37"/>
      <c r="G69" s="58">
        <f>G68+G67</f>
        <v>6234822.7200000007</v>
      </c>
    </row>
    <row r="70" spans="1:7" ht="12" customHeight="1">
      <c r="A70" s="49"/>
      <c r="B70" s="55" t="s">
        <v>92</v>
      </c>
      <c r="C70" s="38"/>
      <c r="D70" s="38"/>
      <c r="E70" s="38"/>
      <c r="F70" s="38"/>
      <c r="G70" s="56">
        <f>G12</f>
        <v>27500000</v>
      </c>
    </row>
    <row r="71" spans="1:7" ht="12" customHeight="1">
      <c r="A71" s="49"/>
      <c r="B71" s="59" t="s">
        <v>93</v>
      </c>
      <c r="C71" s="60"/>
      <c r="D71" s="60"/>
      <c r="E71" s="60"/>
      <c r="F71" s="60"/>
      <c r="G71" s="61">
        <f>G70-G69</f>
        <v>21265177.280000001</v>
      </c>
    </row>
    <row r="72" spans="1:7" ht="12" customHeight="1">
      <c r="A72" s="49"/>
      <c r="B72" s="50" t="s">
        <v>94</v>
      </c>
      <c r="C72" s="51"/>
      <c r="D72" s="51"/>
      <c r="E72" s="51"/>
      <c r="F72" s="51"/>
      <c r="G72" s="46"/>
    </row>
    <row r="73" spans="1:7" ht="12.75" customHeight="1" thickBot="1">
      <c r="A73" s="49"/>
      <c r="B73" s="62"/>
      <c r="C73" s="51"/>
      <c r="D73" s="51"/>
      <c r="E73" s="51"/>
      <c r="F73" s="51"/>
      <c r="G73" s="46"/>
    </row>
    <row r="74" spans="1:7" ht="12" customHeight="1">
      <c r="A74" s="49"/>
      <c r="B74" s="74" t="s">
        <v>95</v>
      </c>
      <c r="C74" s="75"/>
      <c r="D74" s="75"/>
      <c r="E74" s="75"/>
      <c r="F74" s="76"/>
      <c r="G74" s="46"/>
    </row>
    <row r="75" spans="1:7" ht="12" customHeight="1">
      <c r="A75" s="49"/>
      <c r="B75" s="77" t="s">
        <v>96</v>
      </c>
      <c r="C75" s="48"/>
      <c r="D75" s="48"/>
      <c r="E75" s="48"/>
      <c r="F75" s="78"/>
      <c r="G75" s="46"/>
    </row>
    <row r="76" spans="1:7" ht="12" customHeight="1">
      <c r="A76" s="49"/>
      <c r="B76" s="77" t="s">
        <v>97</v>
      </c>
      <c r="C76" s="48"/>
      <c r="D76" s="48"/>
      <c r="E76" s="48"/>
      <c r="F76" s="78"/>
      <c r="G76" s="46"/>
    </row>
    <row r="77" spans="1:7" ht="12" customHeight="1">
      <c r="A77" s="49"/>
      <c r="B77" s="77" t="s">
        <v>98</v>
      </c>
      <c r="C77" s="48"/>
      <c r="D77" s="48"/>
      <c r="E77" s="48"/>
      <c r="F77" s="78"/>
      <c r="G77" s="46"/>
    </row>
    <row r="78" spans="1:7" ht="12" customHeight="1">
      <c r="A78" s="49"/>
      <c r="B78" s="77" t="s">
        <v>99</v>
      </c>
      <c r="C78" s="48"/>
      <c r="D78" s="48"/>
      <c r="E78" s="48"/>
      <c r="F78" s="78"/>
      <c r="G78" s="46"/>
    </row>
    <row r="79" spans="1:7" ht="12" customHeight="1">
      <c r="A79" s="49"/>
      <c r="B79" s="77" t="s">
        <v>100</v>
      </c>
      <c r="C79" s="48"/>
      <c r="D79" s="48"/>
      <c r="E79" s="48"/>
      <c r="F79" s="78"/>
      <c r="G79" s="46"/>
    </row>
    <row r="80" spans="1:7" ht="12.75" customHeight="1" thickBot="1">
      <c r="A80" s="49"/>
      <c r="B80" s="79" t="s">
        <v>101</v>
      </c>
      <c r="C80" s="80"/>
      <c r="D80" s="80"/>
      <c r="E80" s="80"/>
      <c r="F80" s="81"/>
      <c r="G80" s="46"/>
    </row>
    <row r="81" spans="1:7" ht="12.75" customHeight="1">
      <c r="A81" s="49"/>
      <c r="B81" s="72"/>
      <c r="C81" s="48"/>
      <c r="D81" s="48"/>
      <c r="E81" s="48"/>
      <c r="F81" s="48"/>
      <c r="G81" s="46"/>
    </row>
    <row r="82" spans="1:7" ht="15" customHeight="1" thickBot="1">
      <c r="A82" s="49"/>
      <c r="B82" s="150" t="s">
        <v>102</v>
      </c>
      <c r="C82" s="151"/>
      <c r="D82" s="71"/>
      <c r="E82" s="40"/>
      <c r="F82" s="40"/>
      <c r="G82" s="46"/>
    </row>
    <row r="83" spans="1:7" ht="12" customHeight="1">
      <c r="A83" s="49"/>
      <c r="B83" s="64" t="s">
        <v>85</v>
      </c>
      <c r="C83" s="41" t="s">
        <v>103</v>
      </c>
      <c r="D83" s="65" t="s">
        <v>104</v>
      </c>
      <c r="E83" s="40"/>
      <c r="F83" s="40"/>
      <c r="G83" s="46"/>
    </row>
    <row r="84" spans="1:7" ht="12" customHeight="1">
      <c r="A84" s="49"/>
      <c r="B84" s="66" t="s">
        <v>105</v>
      </c>
      <c r="C84" s="42">
        <f>G27</f>
        <v>1470000</v>
      </c>
      <c r="D84" s="67">
        <f>(C84/C90)</f>
        <v>0.23577254174117077</v>
      </c>
      <c r="E84" s="40"/>
      <c r="F84" s="40"/>
      <c r="G84" s="46"/>
    </row>
    <row r="85" spans="1:7" ht="12" customHeight="1">
      <c r="A85" s="49"/>
      <c r="B85" s="66" t="s">
        <v>106</v>
      </c>
      <c r="C85" s="42">
        <f>G32</f>
        <v>0</v>
      </c>
      <c r="D85" s="67">
        <f>C85/C90</f>
        <v>0</v>
      </c>
      <c r="E85" s="40"/>
      <c r="F85" s="40"/>
      <c r="G85" s="46"/>
    </row>
    <row r="86" spans="1:7" ht="12" customHeight="1">
      <c r="A86" s="49"/>
      <c r="B86" s="66" t="s">
        <v>107</v>
      </c>
      <c r="C86" s="42">
        <f>G42</f>
        <v>946050</v>
      </c>
      <c r="D86" s="67">
        <f>(C86/C90)</f>
        <v>0.15173647150628206</v>
      </c>
      <c r="E86" s="40"/>
      <c r="F86" s="40"/>
      <c r="G86" s="46"/>
    </row>
    <row r="87" spans="1:7" ht="12" customHeight="1">
      <c r="A87" s="49"/>
      <c r="B87" s="66" t="s">
        <v>59</v>
      </c>
      <c r="C87" s="42">
        <f>G60</f>
        <v>2093876.4</v>
      </c>
      <c r="D87" s="67">
        <f>(C87/C90)</f>
        <v>0.33583575572779073</v>
      </c>
      <c r="E87" s="40"/>
      <c r="F87" s="40"/>
      <c r="G87" s="46"/>
    </row>
    <row r="88" spans="1:7" ht="12" customHeight="1">
      <c r="A88" s="49"/>
      <c r="B88" s="66" t="s">
        <v>108</v>
      </c>
      <c r="C88" s="43">
        <f>G65</f>
        <v>1428000</v>
      </c>
      <c r="D88" s="67">
        <f>(C88/C90)</f>
        <v>0.22903618340570875</v>
      </c>
      <c r="E88" s="45"/>
      <c r="F88" s="45"/>
      <c r="G88" s="46"/>
    </row>
    <row r="89" spans="1:7" ht="12" customHeight="1">
      <c r="A89" s="49"/>
      <c r="B89" s="66" t="s">
        <v>109</v>
      </c>
      <c r="C89" s="43">
        <f>G68</f>
        <v>296896.32</v>
      </c>
      <c r="D89" s="67">
        <f>(C89/C90)</f>
        <v>4.7619047619047616E-2</v>
      </c>
      <c r="E89" s="45"/>
      <c r="F89" s="45"/>
      <c r="G89" s="46"/>
    </row>
    <row r="90" spans="1:7" ht="12.75" customHeight="1" thickBot="1">
      <c r="A90" s="49"/>
      <c r="B90" s="68" t="s">
        <v>110</v>
      </c>
      <c r="C90" s="69">
        <f>SUM(C84:C89)</f>
        <v>6234822.7200000007</v>
      </c>
      <c r="D90" s="70">
        <f>SUM(D84:D89)</f>
        <v>0.99999999999999978</v>
      </c>
      <c r="E90" s="45"/>
      <c r="F90" s="45"/>
      <c r="G90" s="46"/>
    </row>
    <row r="91" spans="1:7" ht="12" customHeight="1">
      <c r="A91" s="49"/>
      <c r="B91" s="62"/>
      <c r="C91" s="51"/>
      <c r="D91" s="51"/>
      <c r="E91" s="51"/>
      <c r="F91" s="51"/>
      <c r="G91" s="46"/>
    </row>
    <row r="92" spans="1:7" ht="12.75" customHeight="1">
      <c r="A92" s="49"/>
      <c r="B92" s="63"/>
      <c r="C92" s="51"/>
      <c r="D92" s="51"/>
      <c r="E92" s="51"/>
      <c r="F92" s="51"/>
      <c r="G92" s="46"/>
    </row>
    <row r="93" spans="1:7" ht="12" customHeight="1" thickBot="1">
      <c r="A93" s="39"/>
      <c r="B93" s="83"/>
      <c r="C93" s="84" t="s">
        <v>111</v>
      </c>
      <c r="D93" s="85"/>
      <c r="E93" s="86"/>
      <c r="F93" s="44"/>
      <c r="G93" s="46"/>
    </row>
    <row r="94" spans="1:7" ht="12" customHeight="1">
      <c r="A94" s="49"/>
      <c r="B94" s="87" t="s">
        <v>112</v>
      </c>
      <c r="C94" s="88">
        <v>54000</v>
      </c>
      <c r="D94" s="102">
        <f>G9</f>
        <v>55000</v>
      </c>
      <c r="E94" s="89">
        <v>56000</v>
      </c>
      <c r="F94" s="82"/>
      <c r="G94" s="47"/>
    </row>
    <row r="95" spans="1:7" ht="12.75" customHeight="1" thickBot="1">
      <c r="A95" s="49"/>
      <c r="B95" s="68" t="s">
        <v>113</v>
      </c>
      <c r="C95" s="69">
        <f>(G69/C94)</f>
        <v>115.45968000000001</v>
      </c>
      <c r="D95" s="69">
        <f>(G69/D94)</f>
        <v>113.36041309090911</v>
      </c>
      <c r="E95" s="90">
        <f>(G69/E94)</f>
        <v>111.33612000000001</v>
      </c>
      <c r="F95" s="82"/>
      <c r="G95" s="47"/>
    </row>
    <row r="96" spans="1:7" ht="15.6" customHeight="1">
      <c r="A96" s="49"/>
      <c r="B96" s="73" t="s">
        <v>114</v>
      </c>
      <c r="C96" s="48"/>
      <c r="D96" s="48"/>
      <c r="E96" s="48"/>
      <c r="F96" s="48"/>
      <c r="G96" s="48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2022-06-29T21:02:54Z</dcterms:modified>
  <cp:category/>
  <cp:contentStatus/>
</cp:coreProperties>
</file>