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14655" windowHeight="18000"/>
  </bookViews>
  <sheets>
    <sheet name="Lilium" sheetId="1" r:id="rId1"/>
  </sheets>
  <definedNames>
    <definedName name="_xlnm.Print_Area" localSheetId="0">Lilium!$A$1:$G$112</definedName>
  </definedNames>
  <calcPr calcId="152511"/>
</workbook>
</file>

<file path=xl/calcChain.xml><?xml version="1.0" encoding="utf-8"?>
<calcChain xmlns="http://schemas.openxmlformats.org/spreadsheetml/2006/main">
  <c r="G64" i="1" l="1"/>
  <c r="G63" i="1"/>
  <c r="G62" i="1"/>
  <c r="G67" i="1"/>
  <c r="G70" i="1"/>
  <c r="F37" i="1"/>
  <c r="G37" i="1" s="1"/>
  <c r="G32" i="1"/>
  <c r="G30" i="1"/>
  <c r="G29" i="1"/>
  <c r="G28" i="1"/>
  <c r="G27" i="1"/>
  <c r="G26" i="1"/>
  <c r="G25" i="1"/>
  <c r="G24" i="1"/>
  <c r="G23" i="1"/>
  <c r="G22" i="1"/>
  <c r="G21" i="1"/>
  <c r="G76" i="1" l="1"/>
  <c r="G40" i="1"/>
  <c r="G39" i="1"/>
  <c r="G38" i="1"/>
  <c r="G41" i="1"/>
  <c r="G42" i="1" l="1"/>
  <c r="C99" i="1" s="1"/>
  <c r="G12" i="1"/>
  <c r="G60" i="1"/>
  <c r="G33" i="1" l="1"/>
  <c r="C103" i="1" s="1"/>
  <c r="G77" i="1"/>
  <c r="C104" i="1" s="1"/>
  <c r="G71" i="1"/>
  <c r="G68" i="1"/>
  <c r="G65" i="1"/>
  <c r="G54" i="1"/>
  <c r="G82" i="1"/>
  <c r="G72" i="1" l="1"/>
  <c r="C102" i="1" s="1"/>
  <c r="C100" i="1"/>
  <c r="G55" i="1"/>
  <c r="C101" i="1" s="1"/>
  <c r="G79" i="1" l="1"/>
  <c r="G80" i="1" s="1"/>
  <c r="G81" i="1" l="1"/>
  <c r="C111" i="1" s="1"/>
  <c r="C105" i="1"/>
  <c r="C106" i="1" s="1"/>
  <c r="D104" i="1" s="1"/>
  <c r="D111" i="1" l="1"/>
  <c r="G83" i="1"/>
  <c r="D105" i="1"/>
  <c r="E111" i="1"/>
  <c r="D100" i="1" l="1"/>
  <c r="D102" i="1"/>
  <c r="D99" i="1"/>
  <c r="D103" i="1"/>
  <c r="D101" i="1"/>
  <c r="D106" i="1" l="1"/>
</calcChain>
</file>

<file path=xl/sharedStrings.xml><?xml version="1.0" encoding="utf-8"?>
<sst xmlns="http://schemas.openxmlformats.org/spreadsheetml/2006/main" count="206" uniqueCount="141">
  <si>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</si>
  <si>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</si>
  <si>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</si>
  <si>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</si>
  <si>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</si>
  <si>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</si>
  <si>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</si>
  <si>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</si>
  <si>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</si>
  <si>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</si>
  <si>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</si>
  <si>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</si>
  <si>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</si>
  <si>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</si>
  <si>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</si>
  <si>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</si>
  <si>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</si>
  <si>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</si>
  <si>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</si>
  <si>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</si>
  <si>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</si>
  <si>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</si>
  <si>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</si>
  <si>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</si>
  <si>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</si>
  <si>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</si>
  <si>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</si>
  <si>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</si>
  <si>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</si>
  <si>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</si>
  <si>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</si>
  <si>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</si>
  <si>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</si>
  <si>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</si>
  <si>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</si>
  <si>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</si>
  <si>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</si>
  <si>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</si>
  <si>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</si>
  <si>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</si>
  <si>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</si>
  <si>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</si>
  <si>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</si>
  <si>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</si>
  <si>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</si>
  <si>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</si>
  <si>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</si>
  <si>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</si>
  <si>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</si>
  <si>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</si>
  <si>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</si>
  <si>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</si>
  <si>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</si>
  <si>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</si>
  <si>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</si>
  <si>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</si>
  <si>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</si>
  <si>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</si>
  <si>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Imprevistos</t>
  </si>
  <si>
    <t>(*): Este valor representa el valor mìnimo de venta del producto</t>
  </si>
  <si>
    <t>LILIUM</t>
  </si>
  <si>
    <t xml:space="preserve"> Arcachon LA -14/16</t>
  </si>
  <si>
    <t>Doñihue</t>
  </si>
  <si>
    <t>PRECIO ESPERADO ($/vara)</t>
  </si>
  <si>
    <t>Local</t>
  </si>
  <si>
    <t>Mayo y Diciembre</t>
  </si>
  <si>
    <t>MATERIALES</t>
  </si>
  <si>
    <t>Cantidad</t>
  </si>
  <si>
    <t xml:space="preserve">Cant. Tabla tapa 1x4"x 3,2 mts. </t>
  </si>
  <si>
    <t>Polietileno techo</t>
  </si>
  <si>
    <t>Polietileno cortina</t>
  </si>
  <si>
    <t>Polietileno frente y ventanas</t>
  </si>
  <si>
    <t>Clavo 3"</t>
  </si>
  <si>
    <t>clavo 2,5"</t>
  </si>
  <si>
    <t>Alambre Galvanizado Nº8</t>
  </si>
  <si>
    <t>Rollo</t>
  </si>
  <si>
    <t>Alquitrán Líquido</t>
  </si>
  <si>
    <t>Gl</t>
  </si>
  <si>
    <t>Postes 4" x 3 mts.</t>
  </si>
  <si>
    <t>Listones madera 1"x1" x 3,20</t>
  </si>
  <si>
    <t>Construcción invernadero</t>
  </si>
  <si>
    <t>Subtotal Materiales</t>
  </si>
  <si>
    <t>Subtotal JH</t>
  </si>
  <si>
    <t>Bulbos</t>
  </si>
  <si>
    <t>unidad</t>
  </si>
  <si>
    <t>Primavera - Otoño</t>
  </si>
  <si>
    <t xml:space="preserve">Foliar </t>
  </si>
  <si>
    <t>FUNGICIDAS</t>
  </si>
  <si>
    <t>Bravo 720</t>
  </si>
  <si>
    <t>Kit sistema riego</t>
  </si>
  <si>
    <t>COSTO TOTAL</t>
  </si>
  <si>
    <t>ESCENARIOS COSTO UNITARIO  (varas)</t>
  </si>
  <si>
    <t>Rendimiento (varas)</t>
  </si>
  <si>
    <t>Costo unitario ($varas) (*)</t>
  </si>
  <si>
    <t>Materiales invernadero</t>
  </si>
  <si>
    <t xml:space="preserve">Heladas- Sequia </t>
  </si>
  <si>
    <t>RENDIMIENTO (VARAS; INVERNADERO 210 m2)</t>
  </si>
  <si>
    <t>Lt</t>
  </si>
  <si>
    <t>MAYO</t>
  </si>
  <si>
    <t>7. Ficha incorpora la contrucción de invernadero de madera de 210 m2.</t>
  </si>
  <si>
    <t>Preparación de suelo</t>
  </si>
  <si>
    <t>Plantación</t>
  </si>
  <si>
    <t>cosecha</t>
  </si>
  <si>
    <t>MAYO-OCTUBRE-FEBRERO</t>
  </si>
  <si>
    <t>FEBRERO-JUNIO-NOVIEMBRE</t>
  </si>
  <si>
    <t>Manejo fitosanitario</t>
  </si>
  <si>
    <t>AÑO</t>
  </si>
  <si>
    <t>Fertilizacion y riego</t>
  </si>
  <si>
    <t>8. Rendimiento estimado de 3 porducciones al año, enfocadas en epocas de mayor demanda (Febrero, Mayo y noviembre).</t>
  </si>
  <si>
    <t>JM</t>
  </si>
  <si>
    <t xml:space="preserve">Traslados </t>
  </si>
  <si>
    <t>Enero-Diciembre</t>
  </si>
  <si>
    <t>9. Densidad de plantación 60 bulvos por m2, en a 10 cm de profundidad en camellones de 1,2 m de ancho con 60 cm de pasillo.</t>
  </si>
  <si>
    <t>COSTOS DIRECTOS DE CONSTRUCCIÓN INVERNADERO 210 M2 Y ESTABLECIMIENTO DE BULBOS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</si>
  <si>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</si>
  <si>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</si>
  <si>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Otros</t>
  </si>
  <si>
    <t>Polietileno Caza-Perro</t>
  </si>
  <si>
    <t>Mayo</t>
  </si>
  <si>
    <t>Acaban</t>
  </si>
  <si>
    <t>Lt.</t>
  </si>
  <si>
    <t>1</t>
  </si>
  <si>
    <t>Sep-Feb</t>
  </si>
  <si>
    <t>103510</t>
  </si>
  <si>
    <t>Rovral</t>
  </si>
  <si>
    <t>Kg.</t>
  </si>
  <si>
    <t>0,5</t>
  </si>
  <si>
    <t>May-Sep</t>
  </si>
  <si>
    <t xml:space="preserve">54410 </t>
  </si>
  <si>
    <t>Mayo - Diciembre</t>
  </si>
  <si>
    <t>Nitrato de Calcio</t>
  </si>
  <si>
    <t>Sep-May</t>
  </si>
  <si>
    <t>880</t>
  </si>
  <si>
    <t>Sulfato de Magnesio</t>
  </si>
  <si>
    <t>643</t>
  </si>
  <si>
    <t>Sulfato de Potasio</t>
  </si>
  <si>
    <t>2662</t>
  </si>
  <si>
    <t>30</t>
  </si>
  <si>
    <t>75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</si>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</sst>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&quot; &quot;* #,##0.00&quot; &quot;;&quot;-&quot;* #,##0.00&quot; &quot;;&quot; &quot;* &quot;-&quot;??&quot; &quot;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1" fillId="0" borderId="23" applyFont="0" applyFill="0" applyBorder="0" applyAlignment="0" applyProtection="0"/>
    <xf numFmtId="0" fontId="5" fillId="0" borderId="23"/>
    <xf numFmtId="41" fontId="12" fillId="0" borderId="0" applyFont="0" applyFill="0" applyBorder="0" applyAlignment="0" applyProtection="0"/>
  </cellStyleXfs>
  <cellXfs count="177">
    <xf numFmtId="0" fontId="0" fillId="0" borderId="0" xfId="0" applyFont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3" fontId="2" fillId="2" borderId="6" xfId="0" applyNumberFormat="1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49" fontId="2" fillId="2" borderId="19" xfId="0" applyNumberFormat="1" applyFont="1" applyFill="1" applyBorder="1" applyAlignment="1"/>
    <xf numFmtId="0" fontId="2" fillId="2" borderId="19" xfId="0" applyNumberFormat="1" applyFont="1" applyFill="1" applyBorder="1" applyAlignment="1"/>
    <xf numFmtId="3" fontId="2" fillId="2" borderId="19" xfId="0" applyNumberFormat="1" applyFont="1" applyFill="1" applyBorder="1" applyAlignment="1"/>
    <xf numFmtId="49" fontId="2" fillId="2" borderId="6" xfId="0" applyNumberFormat="1" applyFont="1" applyFill="1" applyBorder="1" applyAlignment="1">
      <alignment wrapText="1"/>
    </xf>
    <xf numFmtId="0" fontId="3" fillId="10" borderId="23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wrapText="1"/>
    </xf>
    <xf numFmtId="49" fontId="2" fillId="2" borderId="50" xfId="0" applyNumberFormat="1" applyFont="1" applyFill="1" applyBorder="1" applyAlignment="1">
      <alignment horizontal="center" wrapText="1"/>
    </xf>
    <xf numFmtId="0" fontId="2" fillId="2" borderId="50" xfId="0" applyNumberFormat="1" applyFont="1" applyFill="1" applyBorder="1" applyAlignment="1">
      <alignment wrapText="1"/>
    </xf>
    <xf numFmtId="3" fontId="2" fillId="2" borderId="50" xfId="0" applyNumberFormat="1" applyFont="1" applyFill="1" applyBorder="1" applyAlignment="1">
      <alignment horizontal="right" wrapText="1"/>
    </xf>
    <xf numFmtId="49" fontId="3" fillId="3" borderId="50" xfId="0" applyNumberFormat="1" applyFont="1" applyFill="1" applyBorder="1" applyAlignment="1">
      <alignment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vertical="center"/>
    </xf>
    <xf numFmtId="49" fontId="3" fillId="3" borderId="51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165" fontId="2" fillId="2" borderId="6" xfId="0" applyNumberFormat="1" applyFont="1" applyFill="1" applyBorder="1" applyAlignment="1">
      <alignment horizontal="right" vertical="center"/>
    </xf>
    <xf numFmtId="3" fontId="2" fillId="2" borderId="50" xfId="0" applyNumberFormat="1" applyFont="1" applyFill="1" applyBorder="1" applyAlignment="1">
      <alignment horizontal="center" wrapText="1"/>
    </xf>
    <xf numFmtId="3" fontId="3" fillId="10" borderId="2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6" fillId="11" borderId="50" xfId="0" applyNumberFormat="1" applyFont="1" applyFill="1" applyBorder="1" applyAlignment="1">
      <alignment wrapText="1"/>
    </xf>
    <xf numFmtId="49" fontId="6" fillId="11" borderId="58" xfId="0" applyNumberFormat="1" applyFont="1" applyFill="1" applyBorder="1" applyAlignment="1">
      <alignment horizontal="center"/>
    </xf>
    <xf numFmtId="3" fontId="6" fillId="11" borderId="58" xfId="0" applyNumberFormat="1" applyFont="1" applyFill="1" applyBorder="1" applyAlignment="1">
      <alignment horizontal="center"/>
    </xf>
    <xf numFmtId="49" fontId="6" fillId="11" borderId="58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50" xfId="0" applyNumberFormat="1" applyFont="1" applyFill="1" applyBorder="1" applyAlignment="1">
      <alignment horizontal="right" vertical="center"/>
    </xf>
    <xf numFmtId="3" fontId="3" fillId="3" borderId="51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0" xfId="0" applyFont="1" applyFill="1" applyBorder="1" applyAlignment="1"/>
    <xf numFmtId="0" fontId="2" fillId="10" borderId="25" xfId="0" applyFont="1" applyFill="1" applyBorder="1" applyAlignment="1"/>
    <xf numFmtId="49" fontId="9" fillId="10" borderId="49" xfId="0" applyNumberFormat="1" applyFont="1" applyFill="1" applyBorder="1" applyAlignment="1">
      <alignment horizontal="center" vertical="center"/>
    </xf>
    <xf numFmtId="0" fontId="9" fillId="10" borderId="49" xfId="0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5" borderId="53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5" xfId="0" applyFont="1" applyFill="1" applyBorder="1" applyAlignment="1"/>
    <xf numFmtId="49" fontId="8" fillId="3" borderId="50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/>
    <xf numFmtId="0" fontId="2" fillId="0" borderId="23" xfId="0" applyNumberFormat="1" applyFont="1" applyBorder="1" applyAlignment="1"/>
    <xf numFmtId="0" fontId="2" fillId="0" borderId="23" xfId="0" applyFont="1" applyBorder="1" applyAlignment="1"/>
    <xf numFmtId="0" fontId="2" fillId="10" borderId="23" xfId="0" applyFont="1" applyFill="1" applyBorder="1" applyAlignment="1"/>
    <xf numFmtId="49" fontId="8" fillId="5" borderId="15" xfId="0" applyNumberFormat="1" applyFont="1" applyFill="1" applyBorder="1" applyAlignment="1">
      <alignment vertical="center"/>
    </xf>
    <xf numFmtId="0" fontId="2" fillId="10" borderId="23" xfId="0" applyNumberFormat="1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3" fontId="2" fillId="2" borderId="18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8" fillId="5" borderId="27" xfId="0" applyNumberFormat="1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166" fontId="8" fillId="5" borderId="29" xfId="0" applyNumberFormat="1" applyFont="1" applyFill="1" applyBorder="1" applyAlignment="1">
      <alignment vertical="center"/>
    </xf>
    <xf numFmtId="49" fontId="8" fillId="3" borderId="30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6" fontId="8" fillId="3" borderId="31" xfId="0" applyNumberFormat="1" applyFont="1" applyFill="1" applyBorder="1" applyAlignment="1">
      <alignment vertical="center"/>
    </xf>
    <xf numFmtId="49" fontId="8" fillId="5" borderId="30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6" fontId="8" fillId="5" borderId="31" xfId="0" applyNumberFormat="1" applyFont="1" applyFill="1" applyBorder="1" applyAlignment="1">
      <alignment vertical="center"/>
    </xf>
    <xf numFmtId="49" fontId="8" fillId="5" borderId="32" xfId="0" applyNumberFormat="1" applyFont="1" applyFill="1" applyBorder="1" applyAlignment="1">
      <alignment vertical="center"/>
    </xf>
    <xf numFmtId="0" fontId="8" fillId="5" borderId="33" xfId="0" applyFont="1" applyFill="1" applyBorder="1" applyAlignment="1">
      <alignment vertical="center"/>
    </xf>
    <xf numFmtId="166" fontId="8" fillId="6" borderId="34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166" fontId="8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49" fontId="4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0" fontId="2" fillId="9" borderId="44" xfId="0" applyFont="1" applyFill="1" applyBorder="1" applyAlignment="1"/>
    <xf numFmtId="0" fontId="2" fillId="7" borderId="23" xfId="0" applyFont="1" applyFill="1" applyBorder="1" applyAlignment="1"/>
    <xf numFmtId="49" fontId="4" fillId="8" borderId="35" xfId="0" applyNumberFormat="1" applyFont="1" applyFill="1" applyBorder="1" applyAlignment="1">
      <alignment vertical="center"/>
    </xf>
    <xf numFmtId="49" fontId="4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 applyAlignment="1"/>
    <xf numFmtId="49" fontId="4" fillId="2" borderId="37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/>
    <xf numFmtId="167" fontId="4" fillId="2" borderId="6" xfId="0" applyNumberFormat="1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  <xf numFmtId="49" fontId="4" fillId="8" borderId="39" xfId="0" applyNumberFormat="1" applyFont="1" applyFill="1" applyBorder="1" applyAlignment="1">
      <alignment vertical="center"/>
    </xf>
    <xf numFmtId="167" fontId="4" fillId="8" borderId="40" xfId="0" applyNumberFormat="1" applyFont="1" applyFill="1" applyBorder="1" applyAlignment="1">
      <alignment vertical="center"/>
    </xf>
    <xf numFmtId="9" fontId="4" fillId="8" borderId="41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8" fillId="9" borderId="22" xfId="0" applyFont="1" applyFill="1" applyBorder="1" applyAlignment="1">
      <alignment vertical="center"/>
    </xf>
    <xf numFmtId="49" fontId="11" fillId="9" borderId="23" xfId="0" applyNumberFormat="1" applyFont="1" applyFill="1" applyBorder="1" applyAlignment="1">
      <alignment vertical="center"/>
    </xf>
    <xf numFmtId="0" fontId="8" fillId="9" borderId="23" xfId="0" applyFont="1" applyFill="1" applyBorder="1" applyAlignment="1">
      <alignment vertical="center"/>
    </xf>
    <xf numFmtId="0" fontId="8" fillId="9" borderId="45" xfId="0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49" fontId="4" fillId="8" borderId="46" xfId="0" applyNumberFormat="1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166" fontId="4" fillId="2" borderId="23" xfId="0" applyNumberFormat="1" applyFont="1" applyFill="1" applyBorder="1" applyAlignment="1">
      <alignment vertical="center"/>
    </xf>
    <xf numFmtId="167" fontId="4" fillId="8" borderId="41" xfId="0" applyNumberFormat="1" applyFont="1" applyFill="1" applyBorder="1" applyAlignment="1">
      <alignment vertical="center"/>
    </xf>
    <xf numFmtId="41" fontId="4" fillId="8" borderId="47" xfId="3" applyFont="1" applyFill="1" applyBorder="1" applyAlignment="1">
      <alignment vertical="center"/>
    </xf>
    <xf numFmtId="41" fontId="4" fillId="8" borderId="48" xfId="3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right" wrapText="1"/>
    </xf>
    <xf numFmtId="49" fontId="2" fillId="2" borderId="50" xfId="0" applyNumberFormat="1" applyFont="1" applyFill="1" applyBorder="1" applyAlignment="1">
      <alignment horizontal="left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right" vertical="center"/>
    </xf>
    <xf numFmtId="3" fontId="2" fillId="2" borderId="50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right"/>
    </xf>
    <xf numFmtId="49" fontId="11" fillId="9" borderId="42" xfId="0" applyNumberFormat="1" applyFont="1" applyFill="1" applyBorder="1" applyAlignment="1">
      <alignment vertical="center"/>
    </xf>
    <xf numFmtId="0" fontId="4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2" fillId="2" borderId="56" xfId="0" applyNumberFormat="1" applyFont="1" applyFill="1" applyBorder="1" applyAlignment="1">
      <alignment horizontal="right" vertical="center"/>
    </xf>
    <xf numFmtId="49" fontId="2" fillId="2" borderId="57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3" xfId="1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0</xdr:rowOff>
    </xdr:from>
    <xdr:to>
      <xdr:col>6</xdr:col>
      <xdr:colOff>746760</xdr:colOff>
      <xdr:row>7</xdr:row>
      <xdr:rowOff>127710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0"/>
          <a:ext cx="6195060" cy="1461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2"/>
  <sheetViews>
    <sheetView showGridLines="0" tabSelected="1" zoomScale="125" workbookViewId="0">
      <selection activeCell="C15" sqref="C15"/>
    </sheetView>
  </sheetViews>
  <sheetFormatPr baseColWidth="10" defaultColWidth="10.85546875" defaultRowHeight="11.25" customHeight="1"/>
  <cols>
    <col min="1" max="1" width="2.140625" style="56" customWidth="1"/>
    <col min="2" max="2" width="18" style="56" customWidth="1"/>
    <col min="3" max="3" width="19.42578125" style="56" customWidth="1"/>
    <col min="4" max="4" width="9.42578125" style="56" customWidth="1"/>
    <col min="5" max="5" width="20.28515625" style="56" bestFit="1" customWidth="1"/>
    <col min="6" max="6" width="14.140625" style="56" customWidth="1"/>
    <col min="7" max="7" width="12" style="56" bestFit="1" customWidth="1"/>
    <col min="8" max="255" width="10.85546875" style="56" customWidth="1"/>
    <col min="256" max="16384" width="10.85546875" style="57"/>
  </cols>
  <sheetData>
    <row r="1" spans="1:7" ht="15" customHeight="1">
      <c r="A1" s="55"/>
      <c r="B1" s="55"/>
      <c r="C1" s="55"/>
      <c r="D1" s="55"/>
      <c r="E1" s="55"/>
      <c r="F1" s="55"/>
      <c r="G1" s="55"/>
    </row>
    <row r="2" spans="1:7" ht="15" customHeight="1">
      <c r="A2" s="55"/>
      <c r="B2" s="55"/>
      <c r="C2" s="55"/>
      <c r="D2" s="55"/>
      <c r="E2" s="55"/>
      <c r="F2" s="55"/>
      <c r="G2" s="55"/>
    </row>
    <row r="3" spans="1:7" ht="15" customHeight="1">
      <c r="A3" s="55"/>
      <c r="B3" s="55"/>
      <c r="C3" s="55"/>
      <c r="D3" s="55"/>
      <c r="E3" s="55"/>
      <c r="F3" s="55"/>
      <c r="G3" s="55"/>
    </row>
    <row r="4" spans="1:7" ht="15" customHeight="1">
      <c r="A4" s="55"/>
      <c r="B4" s="55"/>
      <c r="C4" s="55"/>
      <c r="D4" s="55"/>
      <c r="E4" s="55"/>
      <c r="F4" s="55"/>
      <c r="G4" s="55"/>
    </row>
    <row r="5" spans="1:7" ht="15" customHeight="1">
      <c r="A5" s="55"/>
      <c r="B5" s="55"/>
      <c r="C5" s="55"/>
      <c r="D5" s="55"/>
      <c r="E5" s="55"/>
      <c r="F5" s="55"/>
      <c r="G5" s="55"/>
    </row>
    <row r="6" spans="1:7" ht="15" customHeight="1">
      <c r="A6" s="55"/>
      <c r="B6" s="55"/>
      <c r="C6" s="55"/>
      <c r="D6" s="55"/>
      <c r="E6" s="55"/>
      <c r="F6" s="55"/>
      <c r="G6" s="55"/>
    </row>
    <row r="7" spans="1:7" ht="15" customHeight="1">
      <c r="A7" s="55"/>
      <c r="B7" s="55"/>
      <c r="C7" s="55"/>
      <c r="D7" s="55"/>
      <c r="E7" s="55"/>
      <c r="F7" s="55"/>
      <c r="G7" s="55"/>
    </row>
    <row r="8" spans="1:7" ht="15" customHeight="1">
      <c r="A8" s="55"/>
      <c r="B8" s="58"/>
      <c r="C8" s="59"/>
      <c r="D8" s="55"/>
      <c r="E8" s="59"/>
      <c r="F8" s="59"/>
      <c r="G8" s="59"/>
    </row>
    <row r="9" spans="1:7" ht="24.75" customHeight="1">
      <c r="A9" s="60"/>
      <c r="B9" s="61" t="s">
        <v>0</v>
      </c>
      <c r="C9" s="47" t="s">
        <v>60</v>
      </c>
      <c r="D9" s="62"/>
      <c r="E9" s="169" t="s">
        <v>96</v>
      </c>
      <c r="F9" s="170"/>
      <c r="G9" s="63">
        <v>22680</v>
      </c>
    </row>
    <row r="10" spans="1:7" ht="14.25" customHeight="1">
      <c r="A10" s="60"/>
      <c r="B10" s="1" t="s">
        <v>1</v>
      </c>
      <c r="C10" s="46" t="s">
        <v>61</v>
      </c>
      <c r="D10" s="64"/>
      <c r="E10" s="167" t="s">
        <v>2</v>
      </c>
      <c r="F10" s="168"/>
      <c r="G10" s="47" t="s">
        <v>129</v>
      </c>
    </row>
    <row r="11" spans="1:7" ht="18" customHeight="1">
      <c r="A11" s="60"/>
      <c r="B11" s="1" t="s">
        <v>3</v>
      </c>
      <c r="C11" s="47" t="s">
        <v>4</v>
      </c>
      <c r="D11" s="64"/>
      <c r="E11" s="167" t="s">
        <v>63</v>
      </c>
      <c r="F11" s="168"/>
      <c r="G11" s="38">
        <v>550</v>
      </c>
    </row>
    <row r="12" spans="1:7" ht="11.25" customHeight="1">
      <c r="A12" s="60"/>
      <c r="B12" s="1" t="s">
        <v>5</v>
      </c>
      <c r="C12" s="46" t="s">
        <v>6</v>
      </c>
      <c r="D12" s="64"/>
      <c r="E12" s="175" t="s">
        <v>7</v>
      </c>
      <c r="F12" s="176"/>
      <c r="G12" s="36">
        <f>(G9*G11)</f>
        <v>12474000</v>
      </c>
    </row>
    <row r="13" spans="1:7" ht="11.25" customHeight="1">
      <c r="A13" s="60"/>
      <c r="B13" s="1" t="s">
        <v>8</v>
      </c>
      <c r="C13" s="47" t="s">
        <v>62</v>
      </c>
      <c r="D13" s="64"/>
      <c r="E13" s="167" t="s">
        <v>9</v>
      </c>
      <c r="F13" s="168"/>
      <c r="G13" s="47" t="s">
        <v>64</v>
      </c>
    </row>
    <row r="14" spans="1:7" ht="13.5" customHeight="1">
      <c r="A14" s="60"/>
      <c r="B14" s="1" t="s">
        <v>10</v>
      </c>
      <c r="C14" s="47" t="s">
        <v>140</v>
      </c>
      <c r="D14" s="64"/>
      <c r="E14" s="167" t="s">
        <v>11</v>
      </c>
      <c r="F14" s="168"/>
      <c r="G14" s="47" t="s">
        <v>65</v>
      </c>
    </row>
    <row r="15" spans="1:7" ht="12.75">
      <c r="A15" s="60"/>
      <c r="B15" s="1" t="s">
        <v>12</v>
      </c>
      <c r="C15" s="37" t="s">
        <v>139</v>
      </c>
      <c r="D15" s="64"/>
      <c r="E15" s="171" t="s">
        <v>13</v>
      </c>
      <c r="F15" s="172"/>
      <c r="G15" s="46" t="s">
        <v>95</v>
      </c>
    </row>
    <row r="16" spans="1:7" ht="12" customHeight="1">
      <c r="A16" s="55"/>
      <c r="B16" s="65"/>
      <c r="C16" s="66"/>
      <c r="D16" s="59"/>
      <c r="E16" s="67"/>
      <c r="F16" s="67"/>
      <c r="G16" s="68"/>
    </row>
    <row r="17" spans="1:7" ht="12" customHeight="1">
      <c r="A17" s="69"/>
      <c r="B17" s="173" t="s">
        <v>113</v>
      </c>
      <c r="C17" s="174"/>
      <c r="D17" s="174"/>
      <c r="E17" s="174"/>
      <c r="F17" s="174"/>
      <c r="G17" s="174"/>
    </row>
    <row r="18" spans="1:7" ht="12" customHeight="1">
      <c r="A18" s="70"/>
      <c r="B18" s="71"/>
      <c r="C18" s="72"/>
      <c r="D18" s="72"/>
      <c r="E18" s="72"/>
      <c r="F18" s="72"/>
      <c r="G18" s="72"/>
    </row>
    <row r="19" spans="1:7" ht="12" customHeight="1">
      <c r="A19" s="60"/>
      <c r="B19" s="73" t="s">
        <v>66</v>
      </c>
      <c r="C19" s="74"/>
      <c r="D19" s="75"/>
      <c r="E19" s="75"/>
      <c r="F19" s="75"/>
      <c r="G19" s="75"/>
    </row>
    <row r="20" spans="1:7" ht="27.75" customHeight="1">
      <c r="A20" s="69"/>
      <c r="B20" s="76" t="s">
        <v>15</v>
      </c>
      <c r="C20" s="76" t="s">
        <v>16</v>
      </c>
      <c r="D20" s="76" t="s">
        <v>67</v>
      </c>
      <c r="E20" s="76" t="s">
        <v>18</v>
      </c>
      <c r="F20" s="76" t="s">
        <v>19</v>
      </c>
      <c r="G20" s="76" t="s">
        <v>20</v>
      </c>
    </row>
    <row r="21" spans="1:7" ht="12" customHeight="1">
      <c r="A21" s="69"/>
      <c r="B21" s="23" t="s">
        <v>78</v>
      </c>
      <c r="C21" s="6" t="s">
        <v>16</v>
      </c>
      <c r="D21" s="7">
        <v>48</v>
      </c>
      <c r="E21" s="6" t="s">
        <v>98</v>
      </c>
      <c r="F21" s="155">
        <v>6800</v>
      </c>
      <c r="G21" s="155">
        <f>D21*F21</f>
        <v>326400</v>
      </c>
    </row>
    <row r="22" spans="1:7" ht="12" customHeight="1">
      <c r="A22" s="69"/>
      <c r="B22" s="23" t="s">
        <v>68</v>
      </c>
      <c r="C22" s="6" t="s">
        <v>16</v>
      </c>
      <c r="D22" s="7">
        <v>145</v>
      </c>
      <c r="E22" s="6" t="s">
        <v>98</v>
      </c>
      <c r="F22" s="155">
        <v>1500</v>
      </c>
      <c r="G22" s="155">
        <f t="shared" ref="G22:G30" si="0">D22*F22</f>
        <v>217500</v>
      </c>
    </row>
    <row r="23" spans="1:7" ht="12" customHeight="1">
      <c r="A23" s="69"/>
      <c r="B23" s="23" t="s">
        <v>79</v>
      </c>
      <c r="C23" s="6" t="s">
        <v>16</v>
      </c>
      <c r="D23" s="7">
        <v>80</v>
      </c>
      <c r="E23" s="6" t="s">
        <v>98</v>
      </c>
      <c r="F23" s="155">
        <v>230</v>
      </c>
      <c r="G23" s="155">
        <f t="shared" si="0"/>
        <v>18400</v>
      </c>
    </row>
    <row r="24" spans="1:7" ht="12" customHeight="1">
      <c r="A24" s="69"/>
      <c r="B24" s="23" t="s">
        <v>69</v>
      </c>
      <c r="C24" s="6" t="s">
        <v>34</v>
      </c>
      <c r="D24" s="7">
        <v>49.6</v>
      </c>
      <c r="E24" s="6" t="s">
        <v>98</v>
      </c>
      <c r="F24" s="155">
        <v>3048</v>
      </c>
      <c r="G24" s="155">
        <f t="shared" si="0"/>
        <v>151180.80000000002</v>
      </c>
    </row>
    <row r="25" spans="1:7" ht="12" customHeight="1">
      <c r="A25" s="69"/>
      <c r="B25" s="23" t="s">
        <v>70</v>
      </c>
      <c r="C25" s="6" t="s">
        <v>34</v>
      </c>
      <c r="D25" s="7">
        <v>24.8</v>
      </c>
      <c r="E25" s="6" t="s">
        <v>98</v>
      </c>
      <c r="F25" s="155">
        <v>3048</v>
      </c>
      <c r="G25" s="155">
        <f t="shared" si="0"/>
        <v>75590.400000000009</v>
      </c>
    </row>
    <row r="26" spans="1:7" ht="12" customHeight="1">
      <c r="A26" s="69"/>
      <c r="B26" s="23" t="s">
        <v>71</v>
      </c>
      <c r="C26" s="6" t="s">
        <v>34</v>
      </c>
      <c r="D26" s="7">
        <v>6.4</v>
      </c>
      <c r="E26" s="6" t="s">
        <v>98</v>
      </c>
      <c r="F26" s="155">
        <v>3048</v>
      </c>
      <c r="G26" s="155">
        <f t="shared" si="0"/>
        <v>19507.2</v>
      </c>
    </row>
    <row r="27" spans="1:7" ht="12" customHeight="1">
      <c r="A27" s="69"/>
      <c r="B27" s="23" t="s">
        <v>117</v>
      </c>
      <c r="C27" s="6" t="s">
        <v>33</v>
      </c>
      <c r="D27" s="7">
        <v>15.2</v>
      </c>
      <c r="E27" s="6" t="s">
        <v>98</v>
      </c>
      <c r="F27" s="155">
        <v>3048</v>
      </c>
      <c r="G27" s="155">
        <f t="shared" si="0"/>
        <v>46329.599999999999</v>
      </c>
    </row>
    <row r="28" spans="1:7" ht="12" customHeight="1">
      <c r="A28" s="69"/>
      <c r="B28" s="23" t="s">
        <v>72</v>
      </c>
      <c r="C28" s="6" t="s">
        <v>33</v>
      </c>
      <c r="D28" s="7">
        <v>10</v>
      </c>
      <c r="E28" s="6" t="s">
        <v>98</v>
      </c>
      <c r="F28" s="155">
        <v>1250</v>
      </c>
      <c r="G28" s="155">
        <f t="shared" si="0"/>
        <v>12500</v>
      </c>
    </row>
    <row r="29" spans="1:7" ht="12" customHeight="1">
      <c r="A29" s="69"/>
      <c r="B29" s="23" t="s">
        <v>73</v>
      </c>
      <c r="C29" s="6" t="s">
        <v>33</v>
      </c>
      <c r="D29" s="7">
        <v>3</v>
      </c>
      <c r="E29" s="6" t="s">
        <v>98</v>
      </c>
      <c r="F29" s="155">
        <v>1350</v>
      </c>
      <c r="G29" s="155">
        <f t="shared" si="0"/>
        <v>4050</v>
      </c>
    </row>
    <row r="30" spans="1:7" ht="12" customHeight="1">
      <c r="A30" s="69"/>
      <c r="B30" s="23" t="s">
        <v>74</v>
      </c>
      <c r="C30" s="6" t="s">
        <v>75</v>
      </c>
      <c r="D30" s="7">
        <v>1</v>
      </c>
      <c r="E30" s="6" t="s">
        <v>98</v>
      </c>
      <c r="F30" s="155">
        <v>25300</v>
      </c>
      <c r="G30" s="155">
        <f t="shared" si="0"/>
        <v>25300</v>
      </c>
    </row>
    <row r="31" spans="1:7" ht="12" customHeight="1">
      <c r="A31" s="69"/>
      <c r="B31" s="23" t="s">
        <v>76</v>
      </c>
      <c r="C31" s="6" t="s">
        <v>77</v>
      </c>
      <c r="D31" s="7">
        <v>1</v>
      </c>
      <c r="E31" s="6" t="s">
        <v>98</v>
      </c>
      <c r="F31" s="155">
        <v>8800</v>
      </c>
      <c r="G31" s="155">
        <v>13990</v>
      </c>
    </row>
    <row r="32" spans="1:7" ht="12" customHeight="1">
      <c r="A32" s="69"/>
      <c r="B32" s="23" t="s">
        <v>89</v>
      </c>
      <c r="C32" s="6" t="s">
        <v>16</v>
      </c>
      <c r="D32" s="7">
        <v>1</v>
      </c>
      <c r="E32" s="6" t="s">
        <v>98</v>
      </c>
      <c r="F32" s="155">
        <v>1230000</v>
      </c>
      <c r="G32" s="155">
        <f>D32*F32</f>
        <v>1230000</v>
      </c>
    </row>
    <row r="33" spans="1:255" ht="25.5" customHeight="1">
      <c r="A33" s="69"/>
      <c r="B33" s="8" t="s">
        <v>81</v>
      </c>
      <c r="C33" s="9"/>
      <c r="D33" s="9"/>
      <c r="E33" s="9"/>
      <c r="F33" s="10"/>
      <c r="G33" s="48">
        <f>SUM(G21:G32)</f>
        <v>2140748</v>
      </c>
    </row>
    <row r="34" spans="1:255" ht="12.75" customHeight="1">
      <c r="A34" s="70"/>
      <c r="B34" s="71"/>
      <c r="C34" s="72"/>
      <c r="D34" s="72"/>
      <c r="E34" s="72"/>
      <c r="F34" s="72"/>
      <c r="G34" s="72"/>
    </row>
    <row r="35" spans="1:255" ht="12" customHeight="1">
      <c r="A35" s="60"/>
      <c r="B35" s="77" t="s">
        <v>14</v>
      </c>
      <c r="C35" s="78"/>
      <c r="D35" s="79"/>
      <c r="E35" s="79"/>
      <c r="F35" s="79"/>
      <c r="G35" s="80"/>
    </row>
    <row r="36" spans="1:255" ht="12" customHeight="1">
      <c r="A36" s="81"/>
      <c r="B36" s="82" t="s">
        <v>15</v>
      </c>
      <c r="C36" s="82" t="s">
        <v>16</v>
      </c>
      <c r="D36" s="82" t="s">
        <v>67</v>
      </c>
      <c r="E36" s="82" t="s">
        <v>18</v>
      </c>
      <c r="F36" s="82" t="s">
        <v>19</v>
      </c>
      <c r="G36" s="82" t="s">
        <v>20</v>
      </c>
    </row>
    <row r="37" spans="1:255" ht="12" customHeight="1">
      <c r="A37" s="69"/>
      <c r="B37" s="156" t="s">
        <v>80</v>
      </c>
      <c r="C37" s="157" t="s">
        <v>21</v>
      </c>
      <c r="D37" s="158">
        <v>6</v>
      </c>
      <c r="E37" s="157" t="s">
        <v>118</v>
      </c>
      <c r="F37" s="159">
        <f>4000*30</f>
        <v>120000</v>
      </c>
      <c r="G37" s="159">
        <f>+D37*F37</f>
        <v>720000</v>
      </c>
    </row>
    <row r="38" spans="1:255" ht="12" customHeight="1">
      <c r="A38" s="69"/>
      <c r="B38" s="23" t="s">
        <v>101</v>
      </c>
      <c r="C38" s="6" t="s">
        <v>21</v>
      </c>
      <c r="D38" s="7">
        <v>9</v>
      </c>
      <c r="E38" s="6" t="s">
        <v>104</v>
      </c>
      <c r="F38" s="5">
        <v>25000</v>
      </c>
      <c r="G38" s="5">
        <f t="shared" ref="G38:G41" si="1">(D38*F38)</f>
        <v>225000</v>
      </c>
    </row>
    <row r="39" spans="1:255" ht="12" customHeight="1">
      <c r="A39" s="69"/>
      <c r="B39" s="23" t="s">
        <v>105</v>
      </c>
      <c r="C39" s="6" t="s">
        <v>21</v>
      </c>
      <c r="D39" s="7">
        <v>3</v>
      </c>
      <c r="E39" s="6" t="s">
        <v>106</v>
      </c>
      <c r="F39" s="5">
        <v>25000</v>
      </c>
      <c r="G39" s="5">
        <f t="shared" si="1"/>
        <v>75000</v>
      </c>
    </row>
    <row r="40" spans="1:255" ht="12" customHeight="1">
      <c r="A40" s="69"/>
      <c r="B40" s="23" t="s">
        <v>107</v>
      </c>
      <c r="C40" s="6" t="s">
        <v>21</v>
      </c>
      <c r="D40" s="7">
        <v>12</v>
      </c>
      <c r="E40" s="6" t="s">
        <v>106</v>
      </c>
      <c r="F40" s="5">
        <v>25000</v>
      </c>
      <c r="G40" s="5">
        <f t="shared" ref="G40" si="2">(D40*F40)</f>
        <v>300000</v>
      </c>
    </row>
    <row r="41" spans="1:255" ht="12" customHeight="1">
      <c r="A41" s="69"/>
      <c r="B41" s="23" t="s">
        <v>102</v>
      </c>
      <c r="C41" s="6" t="s">
        <v>21</v>
      </c>
      <c r="D41" s="7">
        <v>9</v>
      </c>
      <c r="E41" s="6" t="s">
        <v>103</v>
      </c>
      <c r="F41" s="5">
        <v>25000</v>
      </c>
      <c r="G41" s="5">
        <f t="shared" si="1"/>
        <v>225000</v>
      </c>
    </row>
    <row r="42" spans="1:255" s="85" customFormat="1" ht="12" customHeight="1">
      <c r="A42" s="83"/>
      <c r="B42" s="30" t="s">
        <v>82</v>
      </c>
      <c r="C42" s="31"/>
      <c r="D42" s="31"/>
      <c r="E42" s="31"/>
      <c r="F42" s="32"/>
      <c r="G42" s="49">
        <f>SUM(G37:G41)</f>
        <v>1545000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</row>
    <row r="43" spans="1:255" ht="12.75" customHeight="1">
      <c r="A43" s="70"/>
      <c r="B43" s="71"/>
      <c r="C43" s="72"/>
      <c r="D43" s="72"/>
      <c r="E43" s="72"/>
      <c r="F43" s="72"/>
      <c r="G43" s="72"/>
    </row>
    <row r="44" spans="1:255" s="86" customFormat="1" ht="12" customHeight="1">
      <c r="B44" s="87" t="s">
        <v>23</v>
      </c>
      <c r="C44" s="24"/>
      <c r="D44" s="24"/>
      <c r="E44" s="24"/>
      <c r="F44" s="25"/>
      <c r="G44" s="40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ht="12" customHeight="1">
      <c r="A45" s="69"/>
      <c r="B45" s="33" t="s">
        <v>22</v>
      </c>
      <c r="C45" s="34"/>
      <c r="D45" s="34"/>
      <c r="E45" s="34"/>
      <c r="F45" s="35"/>
      <c r="G45" s="50">
        <v>0</v>
      </c>
    </row>
    <row r="46" spans="1:255" ht="12" customHeight="1">
      <c r="A46" s="55"/>
      <c r="B46" s="89"/>
      <c r="C46" s="90"/>
      <c r="D46" s="90"/>
      <c r="E46" s="90"/>
      <c r="F46" s="91"/>
      <c r="G46" s="92"/>
    </row>
    <row r="47" spans="1:255" ht="12.75">
      <c r="A47" s="60"/>
      <c r="B47" s="87" t="s">
        <v>23</v>
      </c>
      <c r="C47" s="93"/>
      <c r="D47" s="94"/>
      <c r="E47" s="94"/>
      <c r="F47" s="95"/>
      <c r="G47" s="94"/>
    </row>
    <row r="48" spans="1:255" ht="21" customHeight="1">
      <c r="A48" s="60"/>
      <c r="B48" s="96" t="s">
        <v>15</v>
      </c>
      <c r="C48" s="97" t="s">
        <v>16</v>
      </c>
      <c r="D48" s="97" t="s">
        <v>17</v>
      </c>
      <c r="E48" s="96" t="s">
        <v>18</v>
      </c>
      <c r="F48" s="97" t="s">
        <v>19</v>
      </c>
      <c r="G48" s="96" t="s">
        <v>20</v>
      </c>
    </row>
    <row r="49" spans="1:7" ht="12" customHeight="1">
      <c r="A49" s="81"/>
      <c r="B49" s="26"/>
      <c r="C49" s="27"/>
      <c r="D49" s="28"/>
      <c r="E49" s="6"/>
      <c r="F49" s="29"/>
      <c r="G49" s="39"/>
    </row>
    <row r="50" spans="1:7" ht="12.75" customHeight="1">
      <c r="A50" s="60"/>
      <c r="B50" s="11" t="s">
        <v>24</v>
      </c>
      <c r="C50" s="12"/>
      <c r="D50" s="12"/>
      <c r="E50" s="12"/>
      <c r="F50" s="13"/>
      <c r="G50" s="12"/>
    </row>
    <row r="51" spans="1:7" ht="12.75" customHeight="1">
      <c r="A51" s="55"/>
      <c r="B51" s="98"/>
      <c r="C51" s="99"/>
      <c r="D51" s="99"/>
      <c r="E51" s="99"/>
      <c r="F51" s="100"/>
      <c r="G51" s="101"/>
    </row>
    <row r="52" spans="1:7" ht="12.75" customHeight="1">
      <c r="A52" s="60"/>
      <c r="B52" s="87" t="s">
        <v>25</v>
      </c>
      <c r="C52" s="93"/>
      <c r="D52" s="94"/>
      <c r="E52" s="94"/>
      <c r="F52" s="95"/>
      <c r="G52" s="94"/>
    </row>
    <row r="53" spans="1:7" ht="27" customHeight="1">
      <c r="A53" s="60"/>
      <c r="B53" s="102" t="s">
        <v>15</v>
      </c>
      <c r="C53" s="102" t="s">
        <v>16</v>
      </c>
      <c r="D53" s="102" t="s">
        <v>17</v>
      </c>
      <c r="E53" s="102" t="s">
        <v>18</v>
      </c>
      <c r="F53" s="103" t="s">
        <v>19</v>
      </c>
      <c r="G53" s="102" t="s">
        <v>20</v>
      </c>
    </row>
    <row r="54" spans="1:7" ht="17.25" customHeight="1">
      <c r="A54" s="69"/>
      <c r="B54" s="23" t="s">
        <v>100</v>
      </c>
      <c r="C54" s="6" t="s">
        <v>109</v>
      </c>
      <c r="D54" s="7">
        <v>3</v>
      </c>
      <c r="E54" s="2" t="s">
        <v>104</v>
      </c>
      <c r="F54" s="5">
        <v>50000</v>
      </c>
      <c r="G54" s="5">
        <f>(D54*F54)</f>
        <v>150000</v>
      </c>
    </row>
    <row r="55" spans="1:7" ht="12.75" customHeight="1">
      <c r="A55" s="60"/>
      <c r="B55" s="11" t="s">
        <v>26</v>
      </c>
      <c r="C55" s="12"/>
      <c r="D55" s="12"/>
      <c r="E55" s="12"/>
      <c r="F55" s="13"/>
      <c r="G55" s="51">
        <f>SUM(G54:G54)</f>
        <v>150000</v>
      </c>
    </row>
    <row r="56" spans="1:7" ht="12.75" customHeight="1">
      <c r="A56" s="55"/>
      <c r="B56" s="98"/>
      <c r="C56" s="99"/>
      <c r="D56" s="99"/>
      <c r="E56" s="99"/>
      <c r="F56" s="100"/>
      <c r="G56" s="101"/>
    </row>
    <row r="57" spans="1:7" ht="12.75" customHeight="1">
      <c r="A57" s="60"/>
      <c r="B57" s="87" t="s">
        <v>27</v>
      </c>
      <c r="C57" s="93"/>
      <c r="D57" s="94"/>
      <c r="E57" s="94"/>
      <c r="F57" s="95"/>
      <c r="G57" s="94"/>
    </row>
    <row r="58" spans="1:7" ht="33" customHeight="1">
      <c r="A58" s="60"/>
      <c r="B58" s="103" t="s">
        <v>28</v>
      </c>
      <c r="C58" s="103" t="s">
        <v>29</v>
      </c>
      <c r="D58" s="103" t="s">
        <v>30</v>
      </c>
      <c r="E58" s="103" t="s">
        <v>18</v>
      </c>
      <c r="F58" s="103" t="s">
        <v>19</v>
      </c>
      <c r="G58" s="103" t="s">
        <v>20</v>
      </c>
    </row>
    <row r="59" spans="1:7" ht="12.75" customHeight="1">
      <c r="A59" s="69"/>
      <c r="B59" s="14" t="s">
        <v>31</v>
      </c>
      <c r="C59" s="15"/>
      <c r="D59" s="15"/>
      <c r="E59" s="15"/>
      <c r="F59" s="15"/>
      <c r="G59" s="41"/>
    </row>
    <row r="60" spans="1:7" ht="12.75" customHeight="1">
      <c r="A60" s="69"/>
      <c r="B60" s="3" t="s">
        <v>83</v>
      </c>
      <c r="C60" s="16" t="s">
        <v>84</v>
      </c>
      <c r="D60" s="17">
        <v>22680</v>
      </c>
      <c r="E60" s="16" t="s">
        <v>85</v>
      </c>
      <c r="F60" s="52">
        <v>250</v>
      </c>
      <c r="G60" s="52">
        <f>(D60*F60)</f>
        <v>5670000</v>
      </c>
    </row>
    <row r="61" spans="1:7" ht="12.75" customHeight="1">
      <c r="A61" s="69"/>
      <c r="B61" s="18" t="s">
        <v>32</v>
      </c>
      <c r="C61" s="19"/>
      <c r="D61" s="4"/>
      <c r="E61" s="19"/>
      <c r="F61" s="52"/>
      <c r="G61" s="52"/>
    </row>
    <row r="62" spans="1:7" ht="12.75" customHeight="1">
      <c r="A62" s="69"/>
      <c r="B62" s="160" t="s">
        <v>130</v>
      </c>
      <c r="C62" s="161" t="s">
        <v>125</v>
      </c>
      <c r="D62" s="164" t="s">
        <v>137</v>
      </c>
      <c r="E62" s="161" t="s">
        <v>131</v>
      </c>
      <c r="F62" s="162" t="s">
        <v>132</v>
      </c>
      <c r="G62" s="163">
        <f t="shared" ref="G62:G64" si="3">F62*D62</f>
        <v>26400</v>
      </c>
    </row>
    <row r="63" spans="1:7" ht="12.75" customHeight="1">
      <c r="A63" s="69"/>
      <c r="B63" s="160" t="s">
        <v>133</v>
      </c>
      <c r="C63" s="161" t="s">
        <v>125</v>
      </c>
      <c r="D63" s="164" t="s">
        <v>137</v>
      </c>
      <c r="E63" s="161" t="s">
        <v>131</v>
      </c>
      <c r="F63" s="162" t="s">
        <v>134</v>
      </c>
      <c r="G63" s="163">
        <f t="shared" si="3"/>
        <v>19290</v>
      </c>
    </row>
    <row r="64" spans="1:7" ht="12.75" customHeight="1">
      <c r="A64" s="69"/>
      <c r="B64" s="160" t="s">
        <v>135</v>
      </c>
      <c r="C64" s="161" t="s">
        <v>125</v>
      </c>
      <c r="D64" s="164" t="s">
        <v>138</v>
      </c>
      <c r="E64" s="161" t="s">
        <v>131</v>
      </c>
      <c r="F64" s="162" t="s">
        <v>136</v>
      </c>
      <c r="G64" s="163">
        <f t="shared" si="3"/>
        <v>199650</v>
      </c>
    </row>
    <row r="65" spans="1:7" ht="12.75" customHeight="1">
      <c r="A65" s="69"/>
      <c r="B65" s="3" t="s">
        <v>86</v>
      </c>
      <c r="C65" s="16" t="s">
        <v>97</v>
      </c>
      <c r="D65" s="164">
        <v>3</v>
      </c>
      <c r="E65" s="16" t="s">
        <v>85</v>
      </c>
      <c r="F65" s="52">
        <v>8687</v>
      </c>
      <c r="G65" s="52">
        <f>(D65*F65)</f>
        <v>26061</v>
      </c>
    </row>
    <row r="66" spans="1:7" ht="12" customHeight="1">
      <c r="A66" s="69"/>
      <c r="B66" s="18" t="s">
        <v>87</v>
      </c>
      <c r="C66" s="19"/>
      <c r="D66" s="164"/>
      <c r="E66" s="19"/>
      <c r="F66" s="52"/>
      <c r="G66" s="52"/>
    </row>
    <row r="67" spans="1:7" ht="12" customHeight="1">
      <c r="A67" s="69"/>
      <c r="B67" s="160" t="s">
        <v>124</v>
      </c>
      <c r="C67" s="161" t="s">
        <v>125</v>
      </c>
      <c r="D67" s="164" t="s">
        <v>126</v>
      </c>
      <c r="E67" s="161" t="s">
        <v>127</v>
      </c>
      <c r="F67" s="162" t="s">
        <v>128</v>
      </c>
      <c r="G67" s="163">
        <f>F67*D67</f>
        <v>27205</v>
      </c>
    </row>
    <row r="68" spans="1:7" ht="12" customHeight="1">
      <c r="A68" s="69"/>
      <c r="B68" s="3" t="s">
        <v>88</v>
      </c>
      <c r="C68" s="16" t="s">
        <v>97</v>
      </c>
      <c r="D68" s="164">
        <v>2</v>
      </c>
      <c r="E68" s="16" t="s">
        <v>85</v>
      </c>
      <c r="F68" s="52">
        <v>15820</v>
      </c>
      <c r="G68" s="52">
        <f>(D68*F68)</f>
        <v>31640</v>
      </c>
    </row>
    <row r="69" spans="1:7" ht="12.75" customHeight="1">
      <c r="A69" s="69"/>
      <c r="B69" s="18" t="s">
        <v>35</v>
      </c>
      <c r="C69" s="19"/>
      <c r="D69" s="164"/>
      <c r="E69" s="19"/>
      <c r="F69" s="52"/>
      <c r="G69" s="52"/>
    </row>
    <row r="70" spans="1:7" ht="12.75" customHeight="1">
      <c r="A70" s="69"/>
      <c r="B70" s="160" t="s">
        <v>119</v>
      </c>
      <c r="C70" s="161" t="s">
        <v>120</v>
      </c>
      <c r="D70" s="164" t="s">
        <v>121</v>
      </c>
      <c r="E70" s="161" t="s">
        <v>122</v>
      </c>
      <c r="F70" s="162" t="s">
        <v>123</v>
      </c>
      <c r="G70" s="163">
        <f>F70*D70</f>
        <v>103510</v>
      </c>
    </row>
    <row r="71" spans="1:7" ht="13.5" customHeight="1">
      <c r="A71" s="69"/>
      <c r="B71" s="20" t="s">
        <v>36</v>
      </c>
      <c r="C71" s="16" t="s">
        <v>97</v>
      </c>
      <c r="D71" s="21">
        <v>1</v>
      </c>
      <c r="E71" s="16" t="s">
        <v>85</v>
      </c>
      <c r="F71" s="53">
        <v>8340</v>
      </c>
      <c r="G71" s="53">
        <f>(D71*F71)</f>
        <v>8340</v>
      </c>
    </row>
    <row r="72" spans="1:7" ht="12" customHeight="1">
      <c r="A72" s="60"/>
      <c r="B72" s="11" t="s">
        <v>37</v>
      </c>
      <c r="C72" s="12"/>
      <c r="D72" s="12"/>
      <c r="E72" s="12"/>
      <c r="F72" s="104"/>
      <c r="G72" s="51">
        <f>SUM(G59:G71)</f>
        <v>6112096</v>
      </c>
    </row>
    <row r="73" spans="1:7" ht="12" customHeight="1">
      <c r="A73" s="55"/>
      <c r="B73" s="98"/>
      <c r="C73" s="99"/>
      <c r="D73" s="99"/>
      <c r="E73" s="105"/>
      <c r="F73" s="100"/>
      <c r="G73" s="100"/>
    </row>
    <row r="74" spans="1:7" ht="12" customHeight="1">
      <c r="A74" s="60"/>
      <c r="B74" s="87" t="s">
        <v>38</v>
      </c>
      <c r="C74" s="93"/>
      <c r="D74" s="94"/>
      <c r="E74" s="94"/>
      <c r="F74" s="95"/>
      <c r="G74" s="95"/>
    </row>
    <row r="75" spans="1:7" ht="12" customHeight="1">
      <c r="A75" s="60"/>
      <c r="B75" s="102" t="s">
        <v>39</v>
      </c>
      <c r="C75" s="103" t="s">
        <v>29</v>
      </c>
      <c r="D75" s="103" t="s">
        <v>30</v>
      </c>
      <c r="E75" s="102" t="s">
        <v>18</v>
      </c>
      <c r="F75" s="103" t="s">
        <v>19</v>
      </c>
      <c r="G75" s="102" t="s">
        <v>20</v>
      </c>
    </row>
    <row r="76" spans="1:7" ht="12" customHeight="1">
      <c r="A76" s="69"/>
      <c r="B76" s="42" t="s">
        <v>110</v>
      </c>
      <c r="C76" s="43" t="s">
        <v>84</v>
      </c>
      <c r="D76" s="44">
        <v>8</v>
      </c>
      <c r="E76" s="45" t="s">
        <v>111</v>
      </c>
      <c r="F76" s="22">
        <v>10000</v>
      </c>
      <c r="G76" s="44">
        <f>+D76*F76</f>
        <v>80000</v>
      </c>
    </row>
    <row r="77" spans="1:7" ht="12" customHeight="1">
      <c r="A77" s="60"/>
      <c r="B77" s="106" t="s">
        <v>40</v>
      </c>
      <c r="C77" s="107"/>
      <c r="D77" s="107"/>
      <c r="E77" s="107"/>
      <c r="F77" s="108"/>
      <c r="G77" s="109">
        <f>SUM(G76)</f>
        <v>80000</v>
      </c>
    </row>
    <row r="78" spans="1:7" ht="12" customHeight="1">
      <c r="A78" s="55"/>
      <c r="B78" s="110"/>
      <c r="C78" s="110"/>
      <c r="D78" s="110"/>
      <c r="E78" s="110"/>
      <c r="F78" s="111"/>
      <c r="G78" s="111"/>
    </row>
    <row r="79" spans="1:7" ht="12.75" customHeight="1">
      <c r="A79" s="81"/>
      <c r="B79" s="112" t="s">
        <v>41</v>
      </c>
      <c r="C79" s="113"/>
      <c r="D79" s="113"/>
      <c r="E79" s="113"/>
      <c r="F79" s="113"/>
      <c r="G79" s="114">
        <f>G33+G42+G45+G55+G72+G77</f>
        <v>10027844</v>
      </c>
    </row>
    <row r="80" spans="1:7" ht="12" customHeight="1">
      <c r="A80" s="81"/>
      <c r="B80" s="115" t="s">
        <v>42</v>
      </c>
      <c r="C80" s="116"/>
      <c r="D80" s="116"/>
      <c r="E80" s="116"/>
      <c r="F80" s="116"/>
      <c r="G80" s="117">
        <f>G79*0.05</f>
        <v>501392.2</v>
      </c>
    </row>
    <row r="81" spans="1:7" ht="12" customHeight="1">
      <c r="A81" s="81"/>
      <c r="B81" s="118" t="s">
        <v>43</v>
      </c>
      <c r="C81" s="119"/>
      <c r="D81" s="119"/>
      <c r="E81" s="119"/>
      <c r="F81" s="119"/>
      <c r="G81" s="120">
        <f>G80+G79</f>
        <v>10529236.199999999</v>
      </c>
    </row>
    <row r="82" spans="1:7" ht="12" customHeight="1">
      <c r="A82" s="81"/>
      <c r="B82" s="115" t="s">
        <v>44</v>
      </c>
      <c r="C82" s="116"/>
      <c r="D82" s="116"/>
      <c r="E82" s="116"/>
      <c r="F82" s="116"/>
      <c r="G82" s="117">
        <f>G12</f>
        <v>12474000</v>
      </c>
    </row>
    <row r="83" spans="1:7" ht="12" customHeight="1">
      <c r="A83" s="81"/>
      <c r="B83" s="121" t="s">
        <v>45</v>
      </c>
      <c r="C83" s="122"/>
      <c r="D83" s="122"/>
      <c r="E83" s="122"/>
      <c r="F83" s="122"/>
      <c r="G83" s="123">
        <f>G82-G81</f>
        <v>1944763.8000000007</v>
      </c>
    </row>
    <row r="84" spans="1:7" ht="12" customHeight="1">
      <c r="A84" s="81"/>
      <c r="B84" s="124" t="s">
        <v>114</v>
      </c>
      <c r="C84" s="125"/>
      <c r="D84" s="125"/>
      <c r="E84" s="125"/>
      <c r="F84" s="125"/>
      <c r="G84" s="126"/>
    </row>
    <row r="85" spans="1:7" ht="12" customHeight="1">
      <c r="A85" s="81"/>
      <c r="B85" s="127"/>
      <c r="C85" s="125"/>
      <c r="D85" s="125"/>
      <c r="E85" s="125"/>
      <c r="F85" s="125"/>
      <c r="G85" s="126"/>
    </row>
    <row r="86" spans="1:7" ht="12.75" customHeight="1">
      <c r="A86" s="81"/>
      <c r="B86" s="128" t="s">
        <v>115</v>
      </c>
      <c r="C86" s="129"/>
      <c r="D86" s="129"/>
      <c r="E86" s="129"/>
      <c r="F86" s="129"/>
      <c r="G86" s="126"/>
    </row>
    <row r="87" spans="1:7" ht="12.75" customHeight="1">
      <c r="A87" s="81"/>
      <c r="B87" s="124" t="s">
        <v>46</v>
      </c>
      <c r="C87" s="129"/>
      <c r="D87" s="129"/>
      <c r="E87" s="129"/>
      <c r="F87" s="129"/>
      <c r="G87" s="126"/>
    </row>
    <row r="88" spans="1:7" ht="15" customHeight="1">
      <c r="A88" s="81"/>
      <c r="B88" s="124" t="s">
        <v>47</v>
      </c>
      <c r="C88" s="129"/>
      <c r="D88" s="129"/>
      <c r="E88" s="129"/>
      <c r="F88" s="129"/>
      <c r="G88" s="126"/>
    </row>
    <row r="89" spans="1:7" ht="12" customHeight="1">
      <c r="A89" s="81"/>
      <c r="B89" s="124" t="s">
        <v>48</v>
      </c>
      <c r="C89" s="129"/>
      <c r="D89" s="129"/>
      <c r="E89" s="129"/>
      <c r="F89" s="129"/>
      <c r="G89" s="126"/>
    </row>
    <row r="90" spans="1:7" ht="12" customHeight="1">
      <c r="A90" s="81"/>
      <c r="B90" s="124" t="s">
        <v>49</v>
      </c>
      <c r="C90" s="129"/>
      <c r="D90" s="129"/>
      <c r="E90" s="129"/>
      <c r="F90" s="129"/>
      <c r="G90" s="126"/>
    </row>
    <row r="91" spans="1:7" ht="12" customHeight="1">
      <c r="A91" s="81"/>
      <c r="B91" s="124" t="s">
        <v>50</v>
      </c>
      <c r="C91" s="129"/>
      <c r="D91" s="129"/>
      <c r="E91" s="129"/>
      <c r="F91" s="129"/>
      <c r="G91" s="126"/>
    </row>
    <row r="92" spans="1:7" ht="12" customHeight="1">
      <c r="A92" s="81"/>
      <c r="B92" s="124" t="s">
        <v>51</v>
      </c>
      <c r="C92" s="129"/>
      <c r="D92" s="129"/>
      <c r="E92" s="129"/>
      <c r="F92" s="129"/>
      <c r="G92" s="126"/>
    </row>
    <row r="93" spans="1:7" ht="12" customHeight="1">
      <c r="A93" s="81"/>
      <c r="B93" s="124" t="s">
        <v>99</v>
      </c>
      <c r="C93" s="129"/>
      <c r="D93" s="129"/>
      <c r="E93" s="129"/>
      <c r="F93" s="129"/>
      <c r="G93" s="126"/>
    </row>
    <row r="94" spans="1:7" ht="12" customHeight="1">
      <c r="A94" s="81"/>
      <c r="B94" s="124" t="s">
        <v>108</v>
      </c>
      <c r="C94" s="129"/>
      <c r="D94" s="129"/>
      <c r="E94" s="129"/>
      <c r="F94" s="129"/>
      <c r="G94" s="126"/>
    </row>
    <row r="95" spans="1:7" ht="12" customHeight="1">
      <c r="A95" s="81"/>
      <c r="B95" s="124" t="s">
        <v>112</v>
      </c>
      <c r="C95" s="129"/>
      <c r="D95" s="129"/>
      <c r="E95" s="129"/>
      <c r="F95" s="129"/>
      <c r="G95" s="126"/>
    </row>
    <row r="96" spans="1:7" ht="12" customHeight="1">
      <c r="A96" s="81"/>
      <c r="B96" s="127"/>
      <c r="C96" s="129"/>
      <c r="D96" s="129"/>
      <c r="E96" s="129"/>
      <c r="F96" s="129"/>
      <c r="G96" s="126"/>
    </row>
    <row r="97" spans="1:7" ht="12" customHeight="1" thickBot="1">
      <c r="A97" s="81"/>
      <c r="B97" s="165" t="s">
        <v>52</v>
      </c>
      <c r="C97" s="166"/>
      <c r="D97" s="130"/>
      <c r="E97" s="131"/>
      <c r="F97" s="131"/>
      <c r="G97" s="126"/>
    </row>
    <row r="98" spans="1:7" ht="12" customHeight="1">
      <c r="A98" s="81"/>
      <c r="B98" s="132" t="s">
        <v>39</v>
      </c>
      <c r="C98" s="133" t="s">
        <v>53</v>
      </c>
      <c r="D98" s="134" t="s">
        <v>54</v>
      </c>
      <c r="E98" s="131"/>
      <c r="F98" s="131"/>
      <c r="G98" s="126"/>
    </row>
    <row r="99" spans="1:7" ht="12.75" customHeight="1">
      <c r="A99" s="81"/>
      <c r="B99" s="135" t="s">
        <v>55</v>
      </c>
      <c r="C99" s="136">
        <f>+G42</f>
        <v>1545000</v>
      </c>
      <c r="D99" s="137">
        <f>(C99/C106)</f>
        <v>0.14673429018526529</v>
      </c>
      <c r="E99" s="131"/>
      <c r="F99" s="131"/>
      <c r="G99" s="126"/>
    </row>
    <row r="100" spans="1:7" ht="12" customHeight="1">
      <c r="A100" s="81"/>
      <c r="B100" s="135" t="s">
        <v>56</v>
      </c>
      <c r="C100" s="136">
        <f>+G45</f>
        <v>0</v>
      </c>
      <c r="D100" s="137">
        <f>+C100/C106</f>
        <v>0</v>
      </c>
      <c r="E100" s="131"/>
      <c r="F100" s="131"/>
      <c r="G100" s="126"/>
    </row>
    <row r="101" spans="1:7" ht="12.75" customHeight="1">
      <c r="A101" s="81"/>
      <c r="B101" s="135" t="s">
        <v>57</v>
      </c>
      <c r="C101" s="136">
        <f>+G55</f>
        <v>150000</v>
      </c>
      <c r="D101" s="137">
        <f>(C101/C106)</f>
        <v>1.4246047590802457E-2</v>
      </c>
      <c r="E101" s="131"/>
      <c r="F101" s="131"/>
      <c r="G101" s="126"/>
    </row>
    <row r="102" spans="1:7" ht="12" customHeight="1">
      <c r="A102" s="81"/>
      <c r="B102" s="135" t="s">
        <v>28</v>
      </c>
      <c r="C102" s="136">
        <f>+G72</f>
        <v>6112096</v>
      </c>
      <c r="D102" s="137">
        <f>(C102/C106)</f>
        <v>0.58048806997035551</v>
      </c>
      <c r="E102" s="131"/>
      <c r="F102" s="131"/>
      <c r="G102" s="126"/>
    </row>
    <row r="103" spans="1:7" ht="12" customHeight="1">
      <c r="A103" s="81"/>
      <c r="B103" s="135" t="s">
        <v>94</v>
      </c>
      <c r="C103" s="138">
        <f>+G33</f>
        <v>2140748</v>
      </c>
      <c r="D103" s="137">
        <f>(C103/C106)</f>
        <v>0.20331465258610118</v>
      </c>
      <c r="E103" s="139"/>
      <c r="F103" s="139"/>
      <c r="G103" s="126"/>
    </row>
    <row r="104" spans="1:7" ht="12" customHeight="1">
      <c r="A104" s="81"/>
      <c r="B104" s="135" t="s">
        <v>116</v>
      </c>
      <c r="C104" s="138">
        <f>+G77</f>
        <v>80000</v>
      </c>
      <c r="D104" s="137">
        <f>+C104/C106</f>
        <v>7.5978920484279771E-3</v>
      </c>
      <c r="E104" s="139"/>
      <c r="F104" s="139"/>
      <c r="G104" s="126"/>
    </row>
    <row r="105" spans="1:7" ht="12.75" customHeight="1">
      <c r="A105" s="81"/>
      <c r="B105" s="135" t="s">
        <v>58</v>
      </c>
      <c r="C105" s="138">
        <f>+G80</f>
        <v>501392.2</v>
      </c>
      <c r="D105" s="137">
        <f>(C105/C106)</f>
        <v>4.7619047619047623E-2</v>
      </c>
      <c r="E105" s="139"/>
      <c r="F105" s="139"/>
      <c r="G105" s="126"/>
    </row>
    <row r="106" spans="1:7" ht="15.6" customHeight="1" thickBot="1">
      <c r="A106" s="81"/>
      <c r="B106" s="140" t="s">
        <v>90</v>
      </c>
      <c r="C106" s="141">
        <f>SUM(C99:C105)</f>
        <v>10529236.199999999</v>
      </c>
      <c r="D106" s="142">
        <f>SUM(D99:D105)</f>
        <v>1</v>
      </c>
      <c r="E106" s="139"/>
      <c r="F106" s="139"/>
      <c r="G106" s="126"/>
    </row>
    <row r="107" spans="1:7" ht="11.25" customHeight="1">
      <c r="A107" s="81"/>
      <c r="B107" s="127"/>
      <c r="C107" s="125"/>
      <c r="D107" s="125"/>
      <c r="E107" s="125"/>
      <c r="F107" s="125"/>
      <c r="G107" s="126"/>
    </row>
    <row r="108" spans="1:7" ht="11.25" customHeight="1">
      <c r="A108" s="81"/>
      <c r="B108" s="54"/>
      <c r="C108" s="125"/>
      <c r="D108" s="125"/>
      <c r="E108" s="125"/>
      <c r="F108" s="125"/>
      <c r="G108" s="126"/>
    </row>
    <row r="109" spans="1:7" ht="11.25" customHeight="1" thickBot="1">
      <c r="A109" s="143"/>
      <c r="B109" s="144"/>
      <c r="C109" s="145" t="s">
        <v>91</v>
      </c>
      <c r="D109" s="146"/>
      <c r="E109" s="147"/>
      <c r="F109" s="148"/>
      <c r="G109" s="126"/>
    </row>
    <row r="110" spans="1:7" ht="11.25" customHeight="1">
      <c r="A110" s="81"/>
      <c r="B110" s="149" t="s">
        <v>92</v>
      </c>
      <c r="C110" s="153">
        <v>18000</v>
      </c>
      <c r="D110" s="153">
        <v>22680</v>
      </c>
      <c r="E110" s="154">
        <v>25000</v>
      </c>
      <c r="F110" s="150"/>
      <c r="G110" s="151"/>
    </row>
    <row r="111" spans="1:7" ht="11.25" customHeight="1" thickBot="1">
      <c r="A111" s="81"/>
      <c r="B111" s="140" t="s">
        <v>93</v>
      </c>
      <c r="C111" s="141">
        <f>(G81/C110)</f>
        <v>584.95756666666659</v>
      </c>
      <c r="D111" s="141">
        <f>(G81/D110)</f>
        <v>464.25203703703698</v>
      </c>
      <c r="E111" s="152">
        <f>(G81/E110)</f>
        <v>421.16944799999999</v>
      </c>
      <c r="F111" s="150"/>
      <c r="G111" s="151"/>
    </row>
    <row r="112" spans="1:7" ht="11.25" customHeight="1">
      <c r="A112" s="81"/>
      <c r="B112" s="124" t="s">
        <v>59</v>
      </c>
      <c r="C112" s="129"/>
      <c r="D112" s="129"/>
      <c r="E112" s="129"/>
      <c r="F112" s="129"/>
      <c r="G112" s="129"/>
    </row>
  </sheetData>
  <mergeCells count="9">
    <mergeCell ref="B97:C9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Lilium</vt:lpstr>
      <vt:lpstr>Lilium!Área_de_impresión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2022-06-20T15:29:13Z</cp:lastPrinted>
  <dcterms:created xsi:type="dcterms:W3CDTF">2020-11-27T12:49:26Z</dcterms:created>
  <dcterms:modified xsi:type="dcterms:W3CDTF">2022-06-22T15:03:04Z</dcterms:modified>
</cp:coreProperties>
</file>