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LILIUM" sheetId="22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2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22"/>
  <c r="G59" i="22"/>
  <c r="G61" i="22" s="1"/>
  <c r="C84" i="22" s="1"/>
  <c r="G54" i="22"/>
  <c r="G53" i="22"/>
  <c r="G51" i="22"/>
  <c r="G49" i="22"/>
  <c r="G47" i="22"/>
  <c r="G45" i="22"/>
  <c r="G29" i="22"/>
  <c r="G28" i="22"/>
  <c r="G27" i="22"/>
  <c r="G26" i="22"/>
  <c r="G25" i="22"/>
  <c r="G24" i="22"/>
  <c r="G23" i="22"/>
  <c r="G22" i="22"/>
  <c r="G13" i="22"/>
  <c r="G66" i="22" s="1"/>
  <c r="G39" i="22"/>
  <c r="G40" i="22" s="1"/>
  <c r="C82" i="22" s="1"/>
  <c r="G35" i="22"/>
  <c r="C81" i="22" s="1"/>
  <c r="F59" i="33" l="1"/>
  <c r="B87" i="33" s="1"/>
  <c r="F44" i="33"/>
  <c r="B86" i="33" s="1"/>
  <c r="F30" i="33"/>
  <c r="G55" i="22"/>
  <c r="C83" i="22" s="1"/>
  <c r="G30" i="22"/>
  <c r="C80" i="22" s="1"/>
  <c r="F67" i="33" l="1"/>
  <c r="F68" i="33" s="1"/>
  <c r="B89" i="33" s="1"/>
  <c r="B84" i="33"/>
  <c r="G63" i="22"/>
  <c r="G64" i="22" s="1"/>
  <c r="G65" i="22" s="1"/>
  <c r="F69" i="33" l="1"/>
  <c r="C95" i="33" s="1"/>
  <c r="B90" i="33"/>
  <c r="C87" i="33" s="1"/>
  <c r="C85" i="22"/>
  <c r="C86" i="22" s="1"/>
  <c r="E91" i="22"/>
  <c r="D91" i="22"/>
  <c r="C91" i="22"/>
  <c r="G67" i="22"/>
  <c r="D95" i="33" l="1"/>
  <c r="F71" i="33"/>
  <c r="B95" i="33"/>
  <c r="C86" i="33"/>
  <c r="C85" i="33"/>
  <c r="C88" i="33"/>
  <c r="C89" i="33"/>
  <c r="C84" i="33"/>
  <c r="D82" i="22"/>
  <c r="D83" i="22"/>
  <c r="D81" i="22"/>
  <c r="D84" i="22"/>
  <c r="D80" i="22"/>
  <c r="D85" i="22"/>
  <c r="C90" i="33" l="1"/>
  <c r="D86" i="22"/>
</calcChain>
</file>

<file path=xl/sharedStrings.xml><?xml version="1.0" encoding="utf-8"?>
<sst xmlns="http://schemas.openxmlformats.org/spreadsheetml/2006/main" count="306" uniqueCount="145">
  <si>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</si>
  <si>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</si>
  <si>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</si>
  <si>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</si>
  <si>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</si>
  <si>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</si>
  <si>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</si>
  <si>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</si>
  <si>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</si>
  <si>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</si>
  <si>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</si>
  <si>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</si>
  <si>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</si>
  <si>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</si>
  <si>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</si>
  <si>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</si>
  <si>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</si>
  <si>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</si>
  <si>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</si>
  <si>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</si>
  <si>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</si>
  <si>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</si>
  <si>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</si>
  <si>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</si>
  <si>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</si>
  <si>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</si>
  <si>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</si>
  <si>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</si>
  <si>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</si>
  <si>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</si>
  <si>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</si>
  <si>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</si>
  <si>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</si>
  <si>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</si>
  <si>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</si>
  <si>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</si>
  <si>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</si>
  <si>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</si>
  <si>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</si>
  <si>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</si>
  <si>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</si>
  <si>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</si>
  <si>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</si>
  <si>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</si>
  <si>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</si>
  <si>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</si>
  <si>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</si>
  <si>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</si>
  <si>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</si>
  <si>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</si>
  <si>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</si>
  <si>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</si>
  <si>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</si>
  <si>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</si>
  <si>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</si>
  <si>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</si>
  <si>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</si>
  <si>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</si>
  <si>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</si>
  <si>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</si>
  <si>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</si>
  <si>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</si>
  <si>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</si>
  <si>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</si>
  <si>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FUNGICIDA</t>
  </si>
  <si>
    <t>Rendimiento (u/hà)</t>
  </si>
  <si>
    <t>Costo unitario ($/u) (*)</t>
  </si>
  <si>
    <t>Febrero</t>
  </si>
  <si>
    <t>Enero</t>
  </si>
  <si>
    <t>Rastraje</t>
  </si>
  <si>
    <t>Sacos</t>
  </si>
  <si>
    <t>MEDIO</t>
  </si>
  <si>
    <t>BIO BIO</t>
  </si>
  <si>
    <t>CONCEPCION</t>
  </si>
  <si>
    <t>Octubre-Diciembre</t>
  </si>
  <si>
    <t>Plantación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</si>
  <si>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</si>
  <si>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</si>
  <si>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</si>
  <si>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</si>
  <si>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</si>
  <si>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</si>
  <si>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</si>
  <si>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</si>
  <si>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</si>
  <si>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</si>
  <si>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</si>
  <si>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</si>
  <si>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marzo</t>
  </si>
  <si>
    <t>Enero-Febrero</t>
  </si>
  <si>
    <t>ENERO</t>
  </si>
  <si>
    <t>ESCENARIOS COSTO UNITARIO  ($/U)</t>
  </si>
  <si>
    <t>Area</t>
  </si>
  <si>
    <t>PRECIO ESPERADO ($/vara)</t>
  </si>
  <si>
    <t>Salitre Potásico</t>
  </si>
  <si>
    <t>LILIUM</t>
  </si>
  <si>
    <t>L/A</t>
  </si>
  <si>
    <t>MEDIO-ALTO</t>
  </si>
  <si>
    <t>RENDIMIENTO (varas/100mt2)</t>
  </si>
  <si>
    <t>nov-mar</t>
  </si>
  <si>
    <t>Florerias y particulares</t>
  </si>
  <si>
    <t>heladas</t>
  </si>
  <si>
    <t>Preparación Suelo</t>
  </si>
  <si>
    <t>Aplicación Fertilizantes</t>
  </si>
  <si>
    <t>Aplicación herbicida (Pre-emergente)</t>
  </si>
  <si>
    <t>Aplicación Fungicida</t>
  </si>
  <si>
    <t>Abril</t>
  </si>
  <si>
    <t>Marzo/Octubre-Dic</t>
  </si>
  <si>
    <t>Desmalezado</t>
  </si>
  <si>
    <t>Marzo-Mayo/Sept</t>
  </si>
  <si>
    <t>Bulbos</t>
  </si>
  <si>
    <t>Enero-Marzo</t>
  </si>
  <si>
    <t xml:space="preserve">FERTILIZANTES </t>
  </si>
  <si>
    <t>Mezcla 12-32-12</t>
  </si>
  <si>
    <t>Kgs</t>
  </si>
  <si>
    <t xml:space="preserve">HERBICIDA </t>
  </si>
  <si>
    <t xml:space="preserve">Linuirex 250 cc </t>
  </si>
  <si>
    <t>cc</t>
  </si>
  <si>
    <t xml:space="preserve">Polyben 500 grs </t>
  </si>
  <si>
    <t>grs</t>
  </si>
  <si>
    <t>Mulch</t>
  </si>
  <si>
    <t>Fardo</t>
  </si>
  <si>
    <t>Envoltorios</t>
  </si>
  <si>
    <t>Fletes Insumos</t>
  </si>
  <si>
    <t>Fletes venta flores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</si>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</sst>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8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10" borderId="59" xfId="0" applyFont="1" applyFill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1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0" fillId="10" borderId="59" xfId="0" applyFont="1" applyFill="1" applyBorder="1" applyAlignment="1">
      <alignment horizontal="left"/>
    </xf>
    <xf numFmtId="3" fontId="32" fillId="0" borderId="59" xfId="0" applyNumberFormat="1" applyFont="1" applyBorder="1"/>
    <xf numFmtId="0" fontId="30" fillId="0" borderId="59" xfId="0" applyFont="1" applyBorder="1"/>
    <xf numFmtId="3" fontId="30" fillId="0" borderId="59" xfId="0" applyNumberFormat="1" applyFont="1" applyBorder="1"/>
    <xf numFmtId="168" fontId="32" fillId="0" borderId="59" xfId="0" applyNumberFormat="1" applyFont="1" applyBorder="1"/>
    <xf numFmtId="0" fontId="4" fillId="0" borderId="59" xfId="1" applyFont="1" applyBorder="1" applyAlignment="1">
      <alignment horizontal="left"/>
    </xf>
    <xf numFmtId="3" fontId="4" fillId="0" borderId="59" xfId="1" applyNumberFormat="1" applyFont="1" applyBorder="1" applyAlignment="1">
      <alignment horizontal="right"/>
    </xf>
    <xf numFmtId="3" fontId="32" fillId="0" borderId="59" xfId="1" applyNumberFormat="1" applyFont="1" applyBorder="1" applyAlignment="1">
      <alignment horizontal="right"/>
    </xf>
    <xf numFmtId="0" fontId="34" fillId="10" borderId="59" xfId="0" applyFont="1" applyFill="1" applyBorder="1" applyAlignment="1">
      <alignment horizontal="left"/>
    </xf>
    <xf numFmtId="3" fontId="32" fillId="10" borderId="59" xfId="0" applyNumberFormat="1" applyFont="1" applyFill="1" applyBorder="1"/>
    <xf numFmtId="3" fontId="30" fillId="10" borderId="59" xfId="0" applyNumberFormat="1" applyFont="1" applyFill="1" applyBorder="1"/>
    <xf numFmtId="3" fontId="29" fillId="3" borderId="69" xfId="0" applyNumberFormat="1" applyFont="1" applyFill="1" applyBorder="1" applyAlignment="1">
      <alignment horizontal="right" vertical="center" wrapText="1"/>
    </xf>
    <xf numFmtId="0" fontId="32" fillId="10" borderId="59" xfId="0" applyFont="1" applyFill="1" applyBorder="1" applyAlignment="1">
      <alignment horizontal="center"/>
    </xf>
    <xf numFmtId="49" fontId="33" fillId="3" borderId="19" xfId="0" applyNumberFormat="1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1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  <xf numFmtId="14" fontId="30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142875</xdr:rowOff>
    </xdr:from>
    <xdr:to>
      <xdr:col>7</xdr:col>
      <xdr:colOff>28574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42875"/>
          <a:ext cx="57435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2"/>
  <sheetViews>
    <sheetView tabSelected="1" topLeftCell="A27" workbookViewId="0">
      <selection activeCell="K15" sqref="K15"/>
    </sheetView>
  </sheetViews>
  <sheetFormatPr baseColWidth="10" defaultRowHeight="12.75" x14ac:dyDescent="0.25"/>
  <cols>
    <col min="1" max="1" width="11.42578125" style="171"/>
    <col min="2" max="2" width="18.85546875" style="171" customWidth="1"/>
    <col min="3" max="3" width="14.140625" style="171" customWidth="1"/>
    <col min="4" max="5" width="11.42578125" style="171"/>
    <col min="6" max="6" width="14.85546875" style="171" customWidth="1"/>
    <col min="7" max="7" width="15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2"/>
      <c r="C9" s="202"/>
      <c r="D9" s="229"/>
      <c r="E9" s="202"/>
      <c r="F9" s="202"/>
      <c r="G9" s="202"/>
    </row>
    <row r="10" spans="2:7" x14ac:dyDescent="0.25">
      <c r="B10" s="230" t="s">
        <v>0</v>
      </c>
      <c r="C10" s="257" t="s">
        <v>95</v>
      </c>
      <c r="D10" s="229"/>
      <c r="E10" s="282" t="s">
        <v>98</v>
      </c>
      <c r="F10" s="282"/>
      <c r="G10" s="261">
        <v>5700</v>
      </c>
    </row>
    <row r="11" spans="2:7" ht="15" customHeight="1" x14ac:dyDescent="0.25">
      <c r="B11" s="256" t="s">
        <v>1</v>
      </c>
      <c r="C11" s="277" t="s">
        <v>96</v>
      </c>
      <c r="D11" s="229"/>
      <c r="E11" s="283" t="s">
        <v>2</v>
      </c>
      <c r="F11" s="284"/>
      <c r="G11" s="262" t="s">
        <v>99</v>
      </c>
    </row>
    <row r="12" spans="2:7" x14ac:dyDescent="0.25">
      <c r="B12" s="256" t="s">
        <v>3</v>
      </c>
      <c r="C12" s="258" t="s">
        <v>97</v>
      </c>
      <c r="D12" s="229"/>
      <c r="E12" s="283" t="s">
        <v>93</v>
      </c>
      <c r="F12" s="284"/>
      <c r="G12" s="261">
        <v>700</v>
      </c>
    </row>
    <row r="13" spans="2:7" x14ac:dyDescent="0.25">
      <c r="B13" s="256" t="s">
        <v>5</v>
      </c>
      <c r="C13" s="258" t="s">
        <v>72</v>
      </c>
      <c r="D13" s="229"/>
      <c r="E13" s="259" t="s">
        <v>6</v>
      </c>
      <c r="F13" s="260"/>
      <c r="G13" s="261">
        <f>G10*G12</f>
        <v>3990000</v>
      </c>
    </row>
    <row r="14" spans="2:7" x14ac:dyDescent="0.25">
      <c r="B14" s="256" t="s">
        <v>7</v>
      </c>
      <c r="C14" s="258" t="s">
        <v>73</v>
      </c>
      <c r="D14" s="229"/>
      <c r="E14" s="283" t="s">
        <v>8</v>
      </c>
      <c r="F14" s="284"/>
      <c r="G14" s="263" t="s">
        <v>100</v>
      </c>
    </row>
    <row r="15" spans="2:7" x14ac:dyDescent="0.25">
      <c r="B15" s="256" t="s">
        <v>9</v>
      </c>
      <c r="C15" s="258" t="s">
        <v>92</v>
      </c>
      <c r="D15" s="229"/>
      <c r="E15" s="283" t="s">
        <v>10</v>
      </c>
      <c r="F15" s="284"/>
      <c r="G15" s="262" t="s">
        <v>99</v>
      </c>
    </row>
    <row r="16" spans="2:7" x14ac:dyDescent="0.25">
      <c r="B16" s="256" t="s">
        <v>11</v>
      </c>
      <c r="C16" s="297">
        <v>44727</v>
      </c>
      <c r="D16" s="229"/>
      <c r="E16" s="285" t="s">
        <v>12</v>
      </c>
      <c r="F16" s="286"/>
      <c r="G16" s="264" t="s">
        <v>101</v>
      </c>
    </row>
    <row r="17" spans="2:7" x14ac:dyDescent="0.25">
      <c r="B17" s="231"/>
      <c r="C17" s="232"/>
      <c r="D17" s="233"/>
      <c r="E17" s="234"/>
      <c r="F17" s="234"/>
      <c r="G17" s="235"/>
    </row>
    <row r="18" spans="2:7" x14ac:dyDescent="0.25">
      <c r="B18" s="278" t="s">
        <v>13</v>
      </c>
      <c r="C18" s="279"/>
      <c r="D18" s="279"/>
      <c r="E18" s="279"/>
      <c r="F18" s="279"/>
      <c r="G18" s="279"/>
    </row>
    <row r="19" spans="2:7" x14ac:dyDescent="0.25">
      <c r="B19" s="234"/>
      <c r="C19" s="238"/>
      <c r="D19" s="238"/>
      <c r="E19" s="238"/>
      <c r="F19" s="234"/>
      <c r="G19" s="234"/>
    </row>
    <row r="20" spans="2:7" x14ac:dyDescent="0.25">
      <c r="B20" s="240" t="s">
        <v>14</v>
      </c>
      <c r="C20" s="197"/>
      <c r="D20" s="197"/>
      <c r="E20" s="197"/>
      <c r="F20" s="197"/>
      <c r="G20" s="197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x14ac:dyDescent="0.25">
      <c r="B22" s="265" t="s">
        <v>102</v>
      </c>
      <c r="C22" s="175" t="s">
        <v>21</v>
      </c>
      <c r="D22" s="258">
        <v>0.5</v>
      </c>
      <c r="E22" s="175" t="s">
        <v>68</v>
      </c>
      <c r="F22" s="261">
        <v>30000</v>
      </c>
      <c r="G22" s="266">
        <f t="shared" ref="G22:G27" si="0">F22*D22</f>
        <v>15000</v>
      </c>
    </row>
    <row r="23" spans="2:7" x14ac:dyDescent="0.25">
      <c r="B23" s="265" t="s">
        <v>103</v>
      </c>
      <c r="C23" s="175" t="s">
        <v>21</v>
      </c>
      <c r="D23" s="258">
        <v>0.5</v>
      </c>
      <c r="E23" s="175" t="s">
        <v>89</v>
      </c>
      <c r="F23" s="261">
        <v>30000</v>
      </c>
      <c r="G23" s="266">
        <f t="shared" si="0"/>
        <v>15000</v>
      </c>
    </row>
    <row r="24" spans="2:7" x14ac:dyDescent="0.25">
      <c r="B24" s="265" t="s">
        <v>75</v>
      </c>
      <c r="C24" s="175" t="s">
        <v>21</v>
      </c>
      <c r="D24" s="258">
        <v>5</v>
      </c>
      <c r="E24" s="175" t="s">
        <v>87</v>
      </c>
      <c r="F24" s="261">
        <v>30000</v>
      </c>
      <c r="G24" s="266">
        <f t="shared" si="0"/>
        <v>150000</v>
      </c>
    </row>
    <row r="25" spans="2:7" x14ac:dyDescent="0.25">
      <c r="B25" s="265" t="s">
        <v>104</v>
      </c>
      <c r="C25" s="175" t="s">
        <v>21</v>
      </c>
      <c r="D25" s="258">
        <v>0.5</v>
      </c>
      <c r="E25" s="175" t="s">
        <v>67</v>
      </c>
      <c r="F25" s="261">
        <v>30000</v>
      </c>
      <c r="G25" s="266">
        <f t="shared" si="0"/>
        <v>15000</v>
      </c>
    </row>
    <row r="26" spans="2:7" x14ac:dyDescent="0.25">
      <c r="B26" s="265" t="s">
        <v>105</v>
      </c>
      <c r="C26" s="175" t="s">
        <v>21</v>
      </c>
      <c r="D26" s="258">
        <v>0.5</v>
      </c>
      <c r="E26" s="175" t="s">
        <v>106</v>
      </c>
      <c r="F26" s="261">
        <v>30000</v>
      </c>
      <c r="G26" s="266">
        <f t="shared" si="0"/>
        <v>15000</v>
      </c>
    </row>
    <row r="27" spans="2:7" x14ac:dyDescent="0.25">
      <c r="B27" s="265" t="s">
        <v>60</v>
      </c>
      <c r="C27" s="175" t="s">
        <v>21</v>
      </c>
      <c r="D27" s="258">
        <v>3</v>
      </c>
      <c r="E27" s="175" t="s">
        <v>107</v>
      </c>
      <c r="F27" s="261">
        <v>30000</v>
      </c>
      <c r="G27" s="266">
        <f t="shared" si="0"/>
        <v>90000</v>
      </c>
    </row>
    <row r="28" spans="2:7" x14ac:dyDescent="0.25">
      <c r="B28" s="265" t="s">
        <v>61</v>
      </c>
      <c r="C28" s="175" t="s">
        <v>21</v>
      </c>
      <c r="D28" s="258">
        <v>6</v>
      </c>
      <c r="E28" s="175" t="s">
        <v>74</v>
      </c>
      <c r="F28" s="261">
        <v>30000</v>
      </c>
      <c r="G28" s="266">
        <f>F28*D28</f>
        <v>180000</v>
      </c>
    </row>
    <row r="29" spans="2:7" x14ac:dyDescent="0.25">
      <c r="B29" s="259" t="s">
        <v>108</v>
      </c>
      <c r="C29" s="175" t="s">
        <v>21</v>
      </c>
      <c r="D29" s="258">
        <v>2</v>
      </c>
      <c r="E29" s="175" t="s">
        <v>109</v>
      </c>
      <c r="F29" s="261">
        <v>30000</v>
      </c>
      <c r="G29" s="266">
        <f>F29*D29</f>
        <v>60000</v>
      </c>
    </row>
    <row r="30" spans="2:7" x14ac:dyDescent="0.25">
      <c r="B30" s="242" t="s">
        <v>22</v>
      </c>
      <c r="C30" s="243"/>
      <c r="D30" s="243"/>
      <c r="E30" s="243"/>
      <c r="F30" s="244"/>
      <c r="G30" s="244">
        <f>SUM(G22:G29)</f>
        <v>540000</v>
      </c>
    </row>
    <row r="31" spans="2:7" x14ac:dyDescent="0.25">
      <c r="B31" s="236"/>
      <c r="C31" s="237"/>
      <c r="D31" s="237"/>
      <c r="E31" s="237"/>
      <c r="F31" s="239"/>
      <c r="G31" s="239"/>
    </row>
    <row r="32" spans="2:7" x14ac:dyDescent="0.25">
      <c r="B32" s="176" t="s">
        <v>23</v>
      </c>
      <c r="C32" s="177"/>
      <c r="D32" s="178"/>
      <c r="E32" s="178"/>
      <c r="F32" s="179"/>
      <c r="G32" s="179"/>
    </row>
    <row r="33" spans="2:7" x14ac:dyDescent="0.25">
      <c r="B33" s="180" t="s">
        <v>15</v>
      </c>
      <c r="C33" s="181" t="s">
        <v>16</v>
      </c>
      <c r="D33" s="181" t="s">
        <v>17</v>
      </c>
      <c r="E33" s="180" t="s">
        <v>18</v>
      </c>
      <c r="F33" s="181" t="s">
        <v>19</v>
      </c>
      <c r="G33" s="180" t="s">
        <v>20</v>
      </c>
    </row>
    <row r="34" spans="2:7" x14ac:dyDescent="0.25">
      <c r="B34" s="267"/>
      <c r="C34" s="182"/>
      <c r="D34" s="183"/>
      <c r="E34" s="182"/>
      <c r="F34" s="268"/>
      <c r="G34" s="269">
        <f>D34*F34</f>
        <v>0</v>
      </c>
    </row>
    <row r="35" spans="2:7" x14ac:dyDescent="0.25">
      <c r="B35" s="184" t="s">
        <v>24</v>
      </c>
      <c r="C35" s="185"/>
      <c r="D35" s="185"/>
      <c r="E35" s="185"/>
      <c r="F35" s="186"/>
      <c r="G35" s="245">
        <f>SUM(G34:G34)</f>
        <v>0</v>
      </c>
    </row>
    <row r="36" spans="2:7" x14ac:dyDescent="0.25">
      <c r="B36" s="187"/>
      <c r="C36" s="188"/>
      <c r="D36" s="188"/>
      <c r="E36" s="188"/>
      <c r="F36" s="189"/>
      <c r="G36" s="189"/>
    </row>
    <row r="37" spans="2:7" x14ac:dyDescent="0.25">
      <c r="B37" s="176" t="s">
        <v>25</v>
      </c>
      <c r="C37" s="177"/>
      <c r="D37" s="178"/>
      <c r="E37" s="178"/>
      <c r="F37" s="179"/>
      <c r="G37" s="179"/>
    </row>
    <row r="38" spans="2:7" x14ac:dyDescent="0.25">
      <c r="B38" s="180" t="s">
        <v>15</v>
      </c>
      <c r="C38" s="180" t="s">
        <v>16</v>
      </c>
      <c r="D38" s="180" t="s">
        <v>17</v>
      </c>
      <c r="E38" s="180" t="s">
        <v>18</v>
      </c>
      <c r="F38" s="181" t="s">
        <v>19</v>
      </c>
      <c r="G38" s="180" t="s">
        <v>20</v>
      </c>
    </row>
    <row r="39" spans="2:7" x14ac:dyDescent="0.25">
      <c r="B39" s="270"/>
      <c r="C39" s="190"/>
      <c r="D39" s="190"/>
      <c r="E39" s="190"/>
      <c r="F39" s="271"/>
      <c r="G39" s="272">
        <f>D39*F39</f>
        <v>0</v>
      </c>
    </row>
    <row r="40" spans="2:7" x14ac:dyDescent="0.25">
      <c r="B40" s="184" t="s">
        <v>27</v>
      </c>
      <c r="C40" s="185"/>
      <c r="D40" s="185"/>
      <c r="E40" s="185"/>
      <c r="F40" s="246"/>
      <c r="G40" s="246">
        <f>SUM(G39:G39)</f>
        <v>0</v>
      </c>
    </row>
    <row r="41" spans="2:7" x14ac:dyDescent="0.25">
      <c r="B41" s="187"/>
      <c r="C41" s="188"/>
      <c r="D41" s="188"/>
      <c r="E41" s="188"/>
      <c r="F41" s="189"/>
      <c r="G41" s="189"/>
    </row>
    <row r="42" spans="2:7" x14ac:dyDescent="0.25">
      <c r="B42" s="176" t="s">
        <v>28</v>
      </c>
      <c r="C42" s="177"/>
      <c r="D42" s="178"/>
      <c r="E42" s="178"/>
      <c r="F42" s="179"/>
      <c r="G42" s="179"/>
    </row>
    <row r="43" spans="2:7" ht="25.5" x14ac:dyDescent="0.25">
      <c r="B43" s="181" t="s">
        <v>29</v>
      </c>
      <c r="C43" s="181" t="s">
        <v>30</v>
      </c>
      <c r="D43" s="276" t="s">
        <v>31</v>
      </c>
      <c r="E43" s="181" t="s">
        <v>18</v>
      </c>
      <c r="F43" s="181" t="s">
        <v>19</v>
      </c>
      <c r="G43" s="181" t="s">
        <v>20</v>
      </c>
    </row>
    <row r="44" spans="2:7" x14ac:dyDescent="0.25">
      <c r="B44" s="273" t="s">
        <v>62</v>
      </c>
      <c r="C44" s="175"/>
      <c r="D44" s="261"/>
      <c r="E44" s="175"/>
      <c r="F44" s="261"/>
      <c r="G44" s="274"/>
    </row>
    <row r="45" spans="2:7" x14ac:dyDescent="0.25">
      <c r="B45" s="265" t="s">
        <v>110</v>
      </c>
      <c r="C45" s="175" t="s">
        <v>16</v>
      </c>
      <c r="D45" s="261">
        <v>6000</v>
      </c>
      <c r="E45" s="175" t="s">
        <v>111</v>
      </c>
      <c r="F45" s="261">
        <v>250</v>
      </c>
      <c r="G45" s="274">
        <f t="shared" ref="G45" si="1">F45*D45</f>
        <v>1500000</v>
      </c>
    </row>
    <row r="46" spans="2:7" x14ac:dyDescent="0.25">
      <c r="B46" s="273" t="s">
        <v>112</v>
      </c>
      <c r="C46" s="175"/>
      <c r="D46" s="261"/>
      <c r="E46" s="175"/>
      <c r="F46" s="261"/>
      <c r="G46" s="274"/>
    </row>
    <row r="47" spans="2:7" x14ac:dyDescent="0.25">
      <c r="B47" s="265" t="s">
        <v>113</v>
      </c>
      <c r="C47" s="175" t="s">
        <v>114</v>
      </c>
      <c r="D47" s="261">
        <v>5</v>
      </c>
      <c r="E47" s="175" t="s">
        <v>68</v>
      </c>
      <c r="F47" s="261">
        <v>920</v>
      </c>
      <c r="G47" s="274">
        <f t="shared" ref="G47:G54" si="2">F47*D47</f>
        <v>4600</v>
      </c>
    </row>
    <row r="48" spans="2:7" x14ac:dyDescent="0.25">
      <c r="B48" s="273" t="s">
        <v>115</v>
      </c>
      <c r="C48" s="175"/>
      <c r="D48" s="261"/>
      <c r="E48" s="175"/>
      <c r="F48" s="261"/>
      <c r="G48" s="274"/>
    </row>
    <row r="49" spans="2:7" x14ac:dyDescent="0.25">
      <c r="B49" s="265" t="s">
        <v>116</v>
      </c>
      <c r="C49" s="175" t="s">
        <v>117</v>
      </c>
      <c r="D49" s="261">
        <v>1</v>
      </c>
      <c r="E49" s="175" t="s">
        <v>67</v>
      </c>
      <c r="F49" s="261">
        <v>21600</v>
      </c>
      <c r="G49" s="274">
        <f t="shared" si="2"/>
        <v>21600</v>
      </c>
    </row>
    <row r="50" spans="2:7" x14ac:dyDescent="0.25">
      <c r="B50" s="273" t="s">
        <v>64</v>
      </c>
      <c r="C50" s="175"/>
      <c r="D50" s="261"/>
      <c r="E50" s="175"/>
      <c r="F50" s="261"/>
      <c r="G50" s="274"/>
    </row>
    <row r="51" spans="2:7" x14ac:dyDescent="0.25">
      <c r="B51" s="265" t="s">
        <v>118</v>
      </c>
      <c r="C51" s="175" t="s">
        <v>119</v>
      </c>
      <c r="D51" s="261">
        <v>1</v>
      </c>
      <c r="E51" s="175" t="s">
        <v>106</v>
      </c>
      <c r="F51" s="261">
        <v>15300</v>
      </c>
      <c r="G51" s="274">
        <f t="shared" si="2"/>
        <v>15300</v>
      </c>
    </row>
    <row r="52" spans="2:7" x14ac:dyDescent="0.25">
      <c r="B52" s="273" t="s">
        <v>34</v>
      </c>
      <c r="C52" s="175"/>
      <c r="D52" s="261"/>
      <c r="E52" s="175"/>
      <c r="F52" s="261"/>
      <c r="G52" s="274"/>
    </row>
    <row r="53" spans="2:7" x14ac:dyDescent="0.25">
      <c r="B53" s="265" t="s">
        <v>120</v>
      </c>
      <c r="C53" s="175" t="s">
        <v>121</v>
      </c>
      <c r="D53" s="261">
        <v>5</v>
      </c>
      <c r="E53" s="175" t="s">
        <v>111</v>
      </c>
      <c r="F53" s="261">
        <v>5400</v>
      </c>
      <c r="G53" s="274">
        <f t="shared" si="2"/>
        <v>27000</v>
      </c>
    </row>
    <row r="54" spans="2:7" x14ac:dyDescent="0.25">
      <c r="B54" s="265" t="s">
        <v>122</v>
      </c>
      <c r="C54" s="175" t="s">
        <v>16</v>
      </c>
      <c r="D54" s="261">
        <v>600</v>
      </c>
      <c r="E54" s="175" t="s">
        <v>74</v>
      </c>
      <c r="F54" s="261">
        <v>90</v>
      </c>
      <c r="G54" s="274">
        <f t="shared" si="2"/>
        <v>54000</v>
      </c>
    </row>
    <row r="55" spans="2:7" x14ac:dyDescent="0.25">
      <c r="B55" s="184" t="s">
        <v>33</v>
      </c>
      <c r="C55" s="185"/>
      <c r="D55" s="185"/>
      <c r="E55" s="185"/>
      <c r="F55" s="246"/>
      <c r="G55" s="246">
        <f>SUM(G44:G54)</f>
        <v>1622500</v>
      </c>
    </row>
    <row r="56" spans="2:7" x14ac:dyDescent="0.25">
      <c r="B56" s="187"/>
      <c r="C56" s="188"/>
      <c r="D56" s="188"/>
      <c r="E56" s="191"/>
      <c r="F56" s="189"/>
      <c r="G56" s="189"/>
    </row>
    <row r="57" spans="2:7" x14ac:dyDescent="0.25">
      <c r="B57" s="176" t="s">
        <v>34</v>
      </c>
      <c r="C57" s="177"/>
      <c r="D57" s="178"/>
      <c r="E57" s="178"/>
      <c r="F57" s="179"/>
      <c r="G57" s="179"/>
    </row>
    <row r="58" spans="2:7" ht="25.5" x14ac:dyDescent="0.25">
      <c r="B58" s="180" t="s">
        <v>35</v>
      </c>
      <c r="C58" s="181" t="s">
        <v>30</v>
      </c>
      <c r="D58" s="181" t="s">
        <v>31</v>
      </c>
      <c r="E58" s="180" t="s">
        <v>18</v>
      </c>
      <c r="F58" s="181" t="s">
        <v>19</v>
      </c>
      <c r="G58" s="180" t="s">
        <v>20</v>
      </c>
    </row>
    <row r="59" spans="2:7" x14ac:dyDescent="0.25">
      <c r="B59" s="259" t="s">
        <v>123</v>
      </c>
      <c r="C59" s="259" t="s">
        <v>16</v>
      </c>
      <c r="D59" s="258">
        <v>2</v>
      </c>
      <c r="E59" s="175" t="s">
        <v>111</v>
      </c>
      <c r="F59" s="275">
        <v>27000</v>
      </c>
      <c r="G59" s="268">
        <f>+F59*D59</f>
        <v>54000</v>
      </c>
    </row>
    <row r="60" spans="2:7" x14ac:dyDescent="0.25">
      <c r="B60" s="259" t="s">
        <v>124</v>
      </c>
      <c r="C60" s="259" t="s">
        <v>16</v>
      </c>
      <c r="D60" s="258">
        <v>12</v>
      </c>
      <c r="E60" s="175" t="s">
        <v>74</v>
      </c>
      <c r="F60" s="275">
        <v>7000</v>
      </c>
      <c r="G60" s="268">
        <f>+F60*D60</f>
        <v>84000</v>
      </c>
    </row>
    <row r="61" spans="2:7" x14ac:dyDescent="0.25">
      <c r="B61" s="184" t="s">
        <v>36</v>
      </c>
      <c r="C61" s="185"/>
      <c r="D61" s="185"/>
      <c r="E61" s="185"/>
      <c r="F61" s="186"/>
      <c r="G61" s="246">
        <f>SUM(G59:G59)</f>
        <v>54000</v>
      </c>
    </row>
    <row r="62" spans="2:7" x14ac:dyDescent="0.25">
      <c r="B62" s="192"/>
      <c r="C62" s="192"/>
      <c r="D62" s="192"/>
      <c r="E62" s="192"/>
      <c r="F62" s="193"/>
      <c r="G62" s="193"/>
    </row>
    <row r="63" spans="2:7" x14ac:dyDescent="0.25">
      <c r="B63" s="240" t="s">
        <v>37</v>
      </c>
      <c r="C63" s="247"/>
      <c r="D63" s="247"/>
      <c r="E63" s="247"/>
      <c r="F63" s="247"/>
      <c r="G63" s="248">
        <f>G30+G35+G40+G55+G61</f>
        <v>2216500</v>
      </c>
    </row>
    <row r="64" spans="2:7" x14ac:dyDescent="0.25">
      <c r="B64" s="249" t="s">
        <v>38</v>
      </c>
      <c r="C64" s="250"/>
      <c r="D64" s="250"/>
      <c r="E64" s="250"/>
      <c r="F64" s="250"/>
      <c r="G64" s="251">
        <f>G63*0.05</f>
        <v>110825</v>
      </c>
    </row>
    <row r="65" spans="2:7" x14ac:dyDescent="0.25">
      <c r="B65" s="240" t="s">
        <v>39</v>
      </c>
      <c r="C65" s="247"/>
      <c r="D65" s="247"/>
      <c r="E65" s="247"/>
      <c r="F65" s="247"/>
      <c r="G65" s="248">
        <f>G64+G63</f>
        <v>2327325</v>
      </c>
    </row>
    <row r="66" spans="2:7" x14ac:dyDescent="0.25">
      <c r="B66" s="249" t="s">
        <v>40</v>
      </c>
      <c r="C66" s="250"/>
      <c r="D66" s="250"/>
      <c r="E66" s="250"/>
      <c r="F66" s="250"/>
      <c r="G66" s="251">
        <f>G13</f>
        <v>3990000</v>
      </c>
    </row>
    <row r="67" spans="2:7" x14ac:dyDescent="0.25">
      <c r="B67" s="240" t="s">
        <v>41</v>
      </c>
      <c r="C67" s="247"/>
      <c r="D67" s="247"/>
      <c r="E67" s="247"/>
      <c r="F67" s="247"/>
      <c r="G67" s="252">
        <f>G66-G65</f>
        <v>1662675</v>
      </c>
    </row>
    <row r="68" spans="2:7" x14ac:dyDescent="0.25">
      <c r="B68" s="194" t="s">
        <v>143</v>
      </c>
      <c r="C68" s="195"/>
      <c r="D68" s="195"/>
      <c r="E68" s="195"/>
      <c r="F68" s="195"/>
      <c r="G68" s="196"/>
    </row>
    <row r="69" spans="2:7" ht="13.5" thickBot="1" x14ac:dyDescent="0.3">
      <c r="B69" s="197"/>
      <c r="C69" s="195"/>
      <c r="D69" s="195"/>
      <c r="E69" s="195"/>
      <c r="F69" s="195"/>
      <c r="G69" s="196"/>
    </row>
    <row r="70" spans="2:7" x14ac:dyDescent="0.25">
      <c r="B70" s="198" t="s">
        <v>144</v>
      </c>
      <c r="C70" s="199"/>
      <c r="D70" s="199"/>
      <c r="E70" s="199"/>
      <c r="F70" s="200"/>
      <c r="G70" s="196"/>
    </row>
    <row r="71" spans="2:7" x14ac:dyDescent="0.25">
      <c r="B71" s="201" t="s">
        <v>44</v>
      </c>
      <c r="C71" s="202"/>
      <c r="D71" s="202"/>
      <c r="E71" s="202"/>
      <c r="F71" s="203"/>
      <c r="G71" s="196"/>
    </row>
    <row r="72" spans="2:7" x14ac:dyDescent="0.25">
      <c r="B72" s="201" t="s">
        <v>45</v>
      </c>
      <c r="C72" s="202"/>
      <c r="D72" s="202"/>
      <c r="E72" s="202"/>
      <c r="F72" s="203"/>
      <c r="G72" s="196"/>
    </row>
    <row r="73" spans="2:7" x14ac:dyDescent="0.25">
      <c r="B73" s="201" t="s">
        <v>46</v>
      </c>
      <c r="C73" s="202"/>
      <c r="D73" s="202"/>
      <c r="E73" s="202"/>
      <c r="F73" s="203"/>
      <c r="G73" s="196"/>
    </row>
    <row r="74" spans="2:7" x14ac:dyDescent="0.25">
      <c r="B74" s="201" t="s">
        <v>47</v>
      </c>
      <c r="C74" s="202"/>
      <c r="D74" s="202"/>
      <c r="E74" s="202"/>
      <c r="F74" s="203"/>
      <c r="G74" s="196"/>
    </row>
    <row r="75" spans="2:7" x14ac:dyDescent="0.25">
      <c r="B75" s="201" t="s">
        <v>48</v>
      </c>
      <c r="C75" s="202"/>
      <c r="D75" s="202"/>
      <c r="E75" s="202"/>
      <c r="F75" s="203"/>
      <c r="G75" s="196"/>
    </row>
    <row r="76" spans="2:7" ht="13.5" thickBot="1" x14ac:dyDescent="0.3">
      <c r="B76" s="204" t="s">
        <v>49</v>
      </c>
      <c r="C76" s="205"/>
      <c r="D76" s="205"/>
      <c r="E76" s="205"/>
      <c r="F76" s="206"/>
      <c r="G76" s="196"/>
    </row>
    <row r="77" spans="2:7" x14ac:dyDescent="0.25">
      <c r="B77" s="197"/>
      <c r="C77" s="202"/>
      <c r="D77" s="202"/>
      <c r="E77" s="202"/>
      <c r="F77" s="202"/>
      <c r="G77" s="196"/>
    </row>
    <row r="78" spans="2:7" ht="13.5" thickBot="1" x14ac:dyDescent="0.3">
      <c r="B78" s="280" t="s">
        <v>50</v>
      </c>
      <c r="C78" s="281"/>
      <c r="D78" s="207"/>
      <c r="E78" s="208"/>
      <c r="F78" s="208"/>
      <c r="G78" s="196"/>
    </row>
    <row r="79" spans="2:7" x14ac:dyDescent="0.25">
      <c r="B79" s="209" t="s">
        <v>35</v>
      </c>
      <c r="C79" s="210" t="s">
        <v>51</v>
      </c>
      <c r="D79" s="211" t="s">
        <v>52</v>
      </c>
      <c r="E79" s="208"/>
      <c r="F79" s="208"/>
      <c r="G79" s="196"/>
    </row>
    <row r="80" spans="2:7" x14ac:dyDescent="0.25">
      <c r="B80" s="212" t="s">
        <v>53</v>
      </c>
      <c r="C80" s="213">
        <f>G30</f>
        <v>540000</v>
      </c>
      <c r="D80" s="214">
        <f>(C80/C86)</f>
        <v>0.23202603847765138</v>
      </c>
      <c r="E80" s="208"/>
      <c r="F80" s="208"/>
      <c r="G80" s="196"/>
    </row>
    <row r="81" spans="2:7" x14ac:dyDescent="0.25">
      <c r="B81" s="212" t="s">
        <v>54</v>
      </c>
      <c r="C81" s="253">
        <f>G35</f>
        <v>0</v>
      </c>
      <c r="D81" s="214">
        <f>C81/C86</f>
        <v>0</v>
      </c>
      <c r="E81" s="208"/>
      <c r="F81" s="208"/>
      <c r="G81" s="196"/>
    </row>
    <row r="82" spans="2:7" x14ac:dyDescent="0.25">
      <c r="B82" s="212" t="s">
        <v>55</v>
      </c>
      <c r="C82" s="213">
        <f>G40</f>
        <v>0</v>
      </c>
      <c r="D82" s="214">
        <f>(C82/C86)</f>
        <v>0</v>
      </c>
      <c r="E82" s="208"/>
      <c r="F82" s="208"/>
      <c r="G82" s="196"/>
    </row>
    <row r="83" spans="2:7" x14ac:dyDescent="0.25">
      <c r="B83" s="212" t="s">
        <v>29</v>
      </c>
      <c r="C83" s="213">
        <f>G55</f>
        <v>1622500</v>
      </c>
      <c r="D83" s="214">
        <f>(C83/C86)</f>
        <v>0.69715231005553591</v>
      </c>
      <c r="E83" s="208"/>
      <c r="F83" s="208"/>
      <c r="G83" s="196"/>
    </row>
    <row r="84" spans="2:7" x14ac:dyDescent="0.25">
      <c r="B84" s="212" t="s">
        <v>56</v>
      </c>
      <c r="C84" s="215">
        <f>G61</f>
        <v>54000</v>
      </c>
      <c r="D84" s="214">
        <f>(C84/C86)</f>
        <v>2.3202603847765138E-2</v>
      </c>
      <c r="E84" s="216"/>
      <c r="F84" s="216"/>
      <c r="G84" s="196"/>
    </row>
    <row r="85" spans="2:7" x14ac:dyDescent="0.25">
      <c r="B85" s="212" t="s">
        <v>57</v>
      </c>
      <c r="C85" s="215">
        <f>G64</f>
        <v>110825</v>
      </c>
      <c r="D85" s="214">
        <f>(C85/C86)</f>
        <v>4.7619047619047616E-2</v>
      </c>
      <c r="E85" s="216"/>
      <c r="F85" s="216"/>
      <c r="G85" s="196"/>
    </row>
    <row r="86" spans="2:7" ht="13.5" thickBot="1" x14ac:dyDescent="0.3">
      <c r="B86" s="217" t="s">
        <v>58</v>
      </c>
      <c r="C86" s="218">
        <f>SUM(C80:C85)</f>
        <v>2327325</v>
      </c>
      <c r="D86" s="219">
        <f>SUM(D80:D85)</f>
        <v>1</v>
      </c>
      <c r="E86" s="216"/>
      <c r="F86" s="216"/>
      <c r="G86" s="196"/>
    </row>
    <row r="87" spans="2:7" x14ac:dyDescent="0.25">
      <c r="B87" s="197"/>
      <c r="C87" s="195"/>
      <c r="D87" s="195"/>
      <c r="E87" s="195"/>
      <c r="F87" s="195"/>
      <c r="G87" s="196"/>
    </row>
    <row r="88" spans="2:7" x14ac:dyDescent="0.25">
      <c r="B88" s="170"/>
      <c r="C88" s="195"/>
      <c r="D88" s="195"/>
      <c r="E88" s="195"/>
      <c r="F88" s="195"/>
      <c r="G88" s="196"/>
    </row>
    <row r="89" spans="2:7" ht="13.5" thickBot="1" x14ac:dyDescent="0.3">
      <c r="B89" s="220"/>
      <c r="C89" s="221" t="s">
        <v>91</v>
      </c>
      <c r="D89" s="222"/>
      <c r="E89" s="223"/>
      <c r="F89" s="224"/>
      <c r="G89" s="196"/>
    </row>
    <row r="90" spans="2:7" x14ac:dyDescent="0.25">
      <c r="B90" s="225" t="s">
        <v>65</v>
      </c>
      <c r="C90" s="254">
        <v>5500</v>
      </c>
      <c r="D90" s="254">
        <v>5700</v>
      </c>
      <c r="E90" s="255">
        <v>5900</v>
      </c>
      <c r="F90" s="226"/>
      <c r="G90" s="227"/>
    </row>
    <row r="91" spans="2:7" ht="13.5" thickBot="1" x14ac:dyDescent="0.3">
      <c r="B91" s="217" t="s">
        <v>66</v>
      </c>
      <c r="C91" s="218">
        <f>(G65/C90)</f>
        <v>423.15</v>
      </c>
      <c r="D91" s="218">
        <f>(G65/D90)</f>
        <v>408.30263157894734</v>
      </c>
      <c r="E91" s="228">
        <f>(G65/E90)</f>
        <v>394.46186440677968</v>
      </c>
      <c r="F91" s="226"/>
      <c r="G91" s="227"/>
    </row>
    <row r="92" spans="2:7" x14ac:dyDescent="0.25">
      <c r="B92" s="194" t="s">
        <v>59</v>
      </c>
      <c r="C92" s="202"/>
      <c r="D92" s="202"/>
      <c r="E92" s="202"/>
      <c r="F92" s="202"/>
      <c r="G92" s="202"/>
    </row>
  </sheetData>
  <mergeCells count="8">
    <mergeCell ref="B18:G18"/>
    <mergeCell ref="B78:C78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125</v>
      </c>
      <c r="C9" s="5"/>
      <c r="D9" s="291" t="s">
        <v>127</v>
      </c>
      <c r="E9" s="291"/>
      <c r="F9" s="112">
        <v>50</v>
      </c>
    </row>
    <row r="10" spans="1:6" ht="15" customHeight="1" x14ac:dyDescent="0.25">
      <c r="A10" s="6" t="s">
        <v>1</v>
      </c>
      <c r="B10" s="107" t="s">
        <v>126</v>
      </c>
      <c r="C10" s="7"/>
      <c r="D10" s="292" t="s">
        <v>2</v>
      </c>
      <c r="E10" s="293"/>
      <c r="F10" s="101" t="s">
        <v>88</v>
      </c>
    </row>
    <row r="11" spans="1:6" ht="27" customHeight="1" x14ac:dyDescent="0.25">
      <c r="A11" s="6" t="s">
        <v>3</v>
      </c>
      <c r="B11" s="107" t="s">
        <v>71</v>
      </c>
      <c r="C11" s="7"/>
      <c r="D11" s="294" t="s">
        <v>4</v>
      </c>
      <c r="E11" s="293"/>
      <c r="F11" s="113">
        <v>33000</v>
      </c>
    </row>
    <row r="12" spans="1:6" x14ac:dyDescent="0.25">
      <c r="A12" s="6" t="s">
        <v>5</v>
      </c>
      <c r="B12" s="107" t="s">
        <v>72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73</v>
      </c>
      <c r="C13" s="7"/>
      <c r="D13" s="294" t="s">
        <v>8</v>
      </c>
      <c r="E13" s="293"/>
      <c r="F13" s="114" t="s">
        <v>128</v>
      </c>
    </row>
    <row r="14" spans="1:6" ht="25.5" x14ac:dyDescent="0.25">
      <c r="A14" s="6" t="s">
        <v>9</v>
      </c>
      <c r="B14" s="107" t="s">
        <v>92</v>
      </c>
      <c r="C14" s="7"/>
      <c r="D14" s="294" t="s">
        <v>10</v>
      </c>
      <c r="E14" s="293"/>
      <c r="F14" s="101" t="s">
        <v>129</v>
      </c>
    </row>
    <row r="15" spans="1:6" ht="26.25" thickBot="1" x14ac:dyDescent="0.3">
      <c r="A15" s="6" t="s">
        <v>11</v>
      </c>
      <c r="B15" s="137">
        <v>44531</v>
      </c>
      <c r="C15" s="7"/>
      <c r="D15" s="295" t="s">
        <v>12</v>
      </c>
      <c r="E15" s="296"/>
      <c r="F15" s="128" t="s">
        <v>142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7" t="s">
        <v>13</v>
      </c>
      <c r="B17" s="288"/>
      <c r="C17" s="288"/>
      <c r="D17" s="288"/>
      <c r="E17" s="288"/>
      <c r="F17" s="28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130</v>
      </c>
      <c r="B21" s="108" t="s">
        <v>76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76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69</v>
      </c>
      <c r="B23" s="110" t="s">
        <v>76</v>
      </c>
      <c r="C23" s="110">
        <v>0.5</v>
      </c>
      <c r="D23" s="110" t="s">
        <v>131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131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132</v>
      </c>
      <c r="B25" s="110" t="s">
        <v>76</v>
      </c>
      <c r="C25" s="110">
        <v>0.75</v>
      </c>
      <c r="D25" s="110" t="s">
        <v>131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133</v>
      </c>
      <c r="B26" s="110" t="s">
        <v>76</v>
      </c>
      <c r="C26" s="110">
        <v>0.5</v>
      </c>
      <c r="D26" s="110" t="s">
        <v>131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134</v>
      </c>
      <c r="B27" s="110" t="s">
        <v>76</v>
      </c>
      <c r="C27" s="110">
        <v>0.5</v>
      </c>
      <c r="D27" s="110" t="s">
        <v>135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136</v>
      </c>
      <c r="B28" s="110" t="s">
        <v>76</v>
      </c>
      <c r="C28" s="110">
        <v>0.75</v>
      </c>
      <c r="D28" s="110" t="s">
        <v>85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80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69</v>
      </c>
      <c r="B35" s="154" t="s">
        <v>80</v>
      </c>
      <c r="C35" s="154">
        <v>0.5</v>
      </c>
      <c r="D35" s="154" t="s">
        <v>131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131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137</v>
      </c>
      <c r="B49" s="154" t="s">
        <v>81</v>
      </c>
      <c r="C49" s="154">
        <v>150</v>
      </c>
      <c r="D49" s="154" t="s">
        <v>135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81</v>
      </c>
      <c r="C51" s="154">
        <v>250</v>
      </c>
      <c r="D51" s="154" t="s">
        <v>135</v>
      </c>
      <c r="E51" s="155">
        <v>280</v>
      </c>
      <c r="F51" s="102">
        <f>E51*C51</f>
        <v>70000</v>
      </c>
    </row>
    <row r="52" spans="1:6" x14ac:dyDescent="0.25">
      <c r="A52" s="162" t="s">
        <v>94</v>
      </c>
      <c r="B52" s="154" t="s">
        <v>81</v>
      </c>
      <c r="C52" s="154">
        <v>100</v>
      </c>
      <c r="D52" s="154" t="s">
        <v>85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138</v>
      </c>
      <c r="B55" s="154" t="s">
        <v>84</v>
      </c>
      <c r="C55" s="154">
        <v>1.5</v>
      </c>
      <c r="D55" s="154" t="s">
        <v>85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139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70</v>
      </c>
      <c r="B58" s="156" t="s">
        <v>16</v>
      </c>
      <c r="C58" s="156">
        <v>160</v>
      </c>
      <c r="D58" s="156" t="s">
        <v>90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140</v>
      </c>
      <c r="B63" s="168" t="s">
        <v>141</v>
      </c>
      <c r="C63" s="168">
        <v>4</v>
      </c>
      <c r="D63" s="168" t="s">
        <v>90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9" t="s">
        <v>50</v>
      </c>
      <c r="B82" s="290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91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LILIUM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2022-05-13T13:41:41Z</cp:lastPrinted>
  <dcterms:created xsi:type="dcterms:W3CDTF">2020-11-27T12:49:26Z</dcterms:created>
  <dcterms:modified xsi:type="dcterms:W3CDTF">2022-06-21T23:09:37Z</dcterms:modified>
</cp:coreProperties>
</file>