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Quillota\"/>
    </mc:Choice>
  </mc:AlternateContent>
  <bookViews>
    <workbookView xWindow="0" yWindow="0" windowWidth="23040" windowHeight="8616"/>
  </bookViews>
  <sheets>
    <sheet name="Limón" sheetId="1" r:id="rId1"/>
    <sheet name="A junio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2" l="1"/>
  <c r="G55" i="2" s="1"/>
  <c r="F54" i="2"/>
  <c r="G54" i="2" s="1"/>
  <c r="F53" i="2"/>
  <c r="G53" i="2" s="1"/>
  <c r="F52" i="2"/>
  <c r="F51" i="2"/>
  <c r="F50" i="2"/>
  <c r="F49" i="2"/>
  <c r="G49" i="2" s="1"/>
  <c r="F48" i="2"/>
  <c r="F47" i="2"/>
  <c r="G47" i="2" s="1"/>
  <c r="F46" i="2"/>
  <c r="G46" i="2" s="1"/>
  <c r="F45" i="2"/>
  <c r="G45" i="2" s="1"/>
  <c r="F44" i="2"/>
  <c r="G44" i="2" s="1"/>
  <c r="G61" i="2"/>
  <c r="G60" i="2"/>
  <c r="G62" i="2" s="1"/>
  <c r="C85" i="2" s="1"/>
  <c r="G51" i="2"/>
  <c r="G50" i="2"/>
  <c r="G38" i="2"/>
  <c r="G39" i="2" s="1"/>
  <c r="C83" i="2" s="1"/>
  <c r="G33" i="2"/>
  <c r="G34" i="2" s="1"/>
  <c r="C82" i="2" s="1"/>
  <c r="F23" i="2"/>
  <c r="G23" i="2" s="1"/>
  <c r="G22" i="2"/>
  <c r="F22" i="2"/>
  <c r="G21" i="2"/>
  <c r="G12" i="2"/>
  <c r="G67" i="2" s="1"/>
  <c r="G56" i="2" l="1"/>
  <c r="C84" i="2" s="1"/>
  <c r="F24" i="2"/>
  <c r="J47" i="1"/>
  <c r="G45" i="1"/>
  <c r="J45" i="1"/>
  <c r="J46" i="1"/>
  <c r="J44" i="1"/>
  <c r="F22" i="1"/>
  <c r="F23" i="1" s="1"/>
  <c r="F24" i="1" s="1"/>
  <c r="F25" i="1" s="1"/>
  <c r="F26" i="1" s="1"/>
  <c r="F27" i="1" s="1"/>
  <c r="F28" i="1" s="1"/>
  <c r="F25" i="2" l="1"/>
  <c r="G24" i="2"/>
  <c r="G53" i="1"/>
  <c r="G54" i="1"/>
  <c r="F26" i="2" l="1"/>
  <c r="G25" i="2"/>
  <c r="G51" i="1"/>
  <c r="G27" i="1"/>
  <c r="G28" i="1"/>
  <c r="G26" i="2" l="1"/>
  <c r="F27" i="2"/>
  <c r="G22" i="1"/>
  <c r="G23" i="1"/>
  <c r="G24" i="1"/>
  <c r="G25" i="1"/>
  <c r="G26" i="1"/>
  <c r="F28" i="2" l="1"/>
  <c r="G28" i="2" s="1"/>
  <c r="G27" i="2"/>
  <c r="G29" i="2" s="1"/>
  <c r="G55" i="1"/>
  <c r="G46" i="1"/>
  <c r="G47" i="1"/>
  <c r="G49" i="1"/>
  <c r="G50" i="1"/>
  <c r="G12" i="1"/>
  <c r="G64" i="2" l="1"/>
  <c r="G65" i="2" s="1"/>
  <c r="C81" i="2"/>
  <c r="G44" i="1"/>
  <c r="G66" i="2" l="1"/>
  <c r="C86" i="2"/>
  <c r="C87" i="2" s="1"/>
  <c r="G56" i="1"/>
  <c r="C84" i="1" s="1"/>
  <c r="D86" i="2" l="1"/>
  <c r="D83" i="2"/>
  <c r="D84" i="2"/>
  <c r="D85" i="2"/>
  <c r="E92" i="2"/>
  <c r="D92" i="2"/>
  <c r="C92" i="2"/>
  <c r="G68" i="2"/>
  <c r="D81" i="2"/>
  <c r="G61" i="1"/>
  <c r="G33" i="1"/>
  <c r="G34" i="1" s="1"/>
  <c r="C82" i="1" s="1"/>
  <c r="D87" i="2" l="1"/>
  <c r="G60" i="1"/>
  <c r="G62" i="1" s="1"/>
  <c r="C85" i="1" s="1"/>
  <c r="G38" i="1"/>
  <c r="G21" i="1"/>
  <c r="G67" i="1"/>
  <c r="G39" i="1" l="1"/>
  <c r="C83" i="1" s="1"/>
  <c r="G29" i="1"/>
  <c r="C81" i="1" s="1"/>
  <c r="G64" i="1" l="1"/>
  <c r="G65" i="1" s="1"/>
  <c r="G66" i="1" l="1"/>
  <c r="C86" i="1"/>
  <c r="C87" i="1" s="1"/>
  <c r="D92" i="1" l="1"/>
  <c r="E92" i="1"/>
  <c r="C92" i="1"/>
  <c r="G68" i="1"/>
  <c r="D86" i="1"/>
  <c r="D85" i="1" l="1"/>
  <c r="D83" i="1"/>
  <c r="D84" i="1"/>
  <c r="D81" i="1"/>
  <c r="D87" i="1" l="1"/>
</calcChain>
</file>

<file path=xl/sharedStrings.xml><?xml version="1.0" encoding="utf-8"?>
<sst xmlns="http://schemas.openxmlformats.org/spreadsheetml/2006/main" count="316" uniqueCount="113">
  <si>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</si>
  <si>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</si>
  <si>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</si>
  <si>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</si>
  <si>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</si>
  <si>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</si>
  <si>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</si>
  <si>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</si>
  <si>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</si>
  <si>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</si>
  <si>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</si>
  <si>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</si>
  <si>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</si>
  <si>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</si>
  <si>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</si>
  <si>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</si>
  <si>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</si>
  <si>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</si>
  <si>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</si>
  <si>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</si>
  <si>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</si>
  <si>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</si>
  <si>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</si>
  <si>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</si>
  <si>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</si>
  <si>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</si>
  <si>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</si>
  <si>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</si>
  <si>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</si>
  <si>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</si>
  <si>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</si>
  <si>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</si>
  <si>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</si>
  <si>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</si>
  <si>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</si>
  <si>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</si>
  <si>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</si>
  <si>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</si>
  <si>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</si>
  <si>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</si>
  <si>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</si>
  <si>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</si>
  <si>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</si>
  <si>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</si>
  <si>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</si>
  <si>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</si>
  <si>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</si>
  <si>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</si>
  <si>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</si>
  <si>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</si>
  <si>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</si>
  <si>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</si>
  <si>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</si>
  <si>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</si>
  <si>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</si>
  <si>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</si>
  <si>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</si>
  <si>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Valparaíso</t>
  </si>
  <si>
    <t>Mercado local - regional</t>
  </si>
  <si>
    <t>Sequía</t>
  </si>
  <si>
    <t>Medio</t>
  </si>
  <si>
    <t>HERBICIDAS</t>
  </si>
  <si>
    <t>RENDIMIENTO (Kg/Há.)</t>
  </si>
  <si>
    <t xml:space="preserve">     Urea</t>
  </si>
  <si>
    <t xml:space="preserve">     Sulfato de Zinc</t>
  </si>
  <si>
    <t>FITOSANITARIOS</t>
  </si>
  <si>
    <t>Electricidad</t>
  </si>
  <si>
    <t>Kw</t>
  </si>
  <si>
    <t>todo el año</t>
  </si>
  <si>
    <t>Contabilidad</t>
  </si>
  <si>
    <t>ESCENARIOS COSTO UNITARIO  ($/Kg)</t>
  </si>
  <si>
    <t>PRECIO ESPERADO ($/Kg)</t>
  </si>
  <si>
    <t>LIMON</t>
  </si>
  <si>
    <t>Eureka</t>
  </si>
  <si>
    <t xml:space="preserve">Riego y Revisión de emisores </t>
  </si>
  <si>
    <t>Mantención de equipos de riego</t>
  </si>
  <si>
    <t>Aplicación de Fertilizante vía riego</t>
  </si>
  <si>
    <t>Aplicación de Herbicida</t>
  </si>
  <si>
    <t xml:space="preserve">Aplicaciones Fitosanitarias </t>
  </si>
  <si>
    <t>Control de Chupones</t>
  </si>
  <si>
    <t>Poda de limpieza</t>
  </si>
  <si>
    <t xml:space="preserve">Cosecha </t>
  </si>
  <si>
    <t>20</t>
  </si>
  <si>
    <t>6</t>
  </si>
  <si>
    <t>5</t>
  </si>
  <si>
    <t>2</t>
  </si>
  <si>
    <t>50</t>
  </si>
  <si>
    <t>Ultrasol K</t>
  </si>
  <si>
    <t xml:space="preserve">     Nitrato Mg</t>
  </si>
  <si>
    <t>Agrocopper</t>
  </si>
  <si>
    <t>Jabon potasico</t>
  </si>
  <si>
    <t>Rango</t>
  </si>
  <si>
    <t>Paraquat</t>
  </si>
  <si>
    <t>MCPA</t>
  </si>
  <si>
    <t>Rendimiento (Kg/há)</t>
  </si>
  <si>
    <t>Costo unitario ($/Kg) (*)</t>
  </si>
  <si>
    <t>Pulverizadora</t>
  </si>
  <si>
    <t>JM - Arriendo</t>
  </si>
  <si>
    <t>Todo el Año</t>
  </si>
  <si>
    <t>kg</t>
  </si>
  <si>
    <t>Sep - Ene</t>
  </si>
  <si>
    <t>Ago - Mar</t>
  </si>
  <si>
    <t>Nov - Dic</t>
  </si>
  <si>
    <t>Jun - Ago</t>
  </si>
  <si>
    <t>Punto 70 WP</t>
  </si>
  <si>
    <t>Oct y Ene</t>
  </si>
  <si>
    <t>Febrero</t>
  </si>
  <si>
    <t>LT</t>
  </si>
  <si>
    <t>Todo el año</t>
  </si>
  <si>
    <t>$/há</t>
  </si>
  <si>
    <t>Quillota</t>
  </si>
  <si>
    <t>Puchuncaví</t>
  </si>
  <si>
    <t>Octubre-Abril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</si>
</sst>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4539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210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9397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97257" y="82501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006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311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97257" y="87302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311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631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631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10231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97257" y="82501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006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311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97257" y="87302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311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631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631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791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951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111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271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326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31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10071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591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646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7516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806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116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9966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3317" y="847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43" zoomScale="110" zoomScaleNormal="110" workbookViewId="0">
      <selection activeCell="F44" sqref="F44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3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153" t="s">
        <v>72</v>
      </c>
      <c r="D9" s="7"/>
      <c r="E9" s="160" t="s">
        <v>62</v>
      </c>
      <c r="F9" s="161"/>
      <c r="G9" s="8">
        <v>20000</v>
      </c>
    </row>
    <row r="10" spans="1:7" ht="38.25" customHeight="1" x14ac:dyDescent="0.3">
      <c r="A10" s="5"/>
      <c r="B10" s="9" t="s">
        <v>1</v>
      </c>
      <c r="C10" s="10" t="s">
        <v>73</v>
      </c>
      <c r="D10" s="11"/>
      <c r="E10" s="158" t="s">
        <v>2</v>
      </c>
      <c r="F10" s="159"/>
      <c r="G10" s="120"/>
    </row>
    <row r="11" spans="1:7" ht="18" customHeight="1" x14ac:dyDescent="0.3">
      <c r="A11" s="5"/>
      <c r="B11" s="9" t="s">
        <v>3</v>
      </c>
      <c r="C11" s="120" t="s">
        <v>60</v>
      </c>
      <c r="D11" s="11"/>
      <c r="E11" s="158" t="s">
        <v>71</v>
      </c>
      <c r="F11" s="159"/>
      <c r="G11" s="144">
        <v>450</v>
      </c>
    </row>
    <row r="12" spans="1:7" ht="11.25" customHeight="1" x14ac:dyDescent="0.3">
      <c r="A12" s="5"/>
      <c r="B12" s="9" t="s">
        <v>4</v>
      </c>
      <c r="C12" s="10" t="s">
        <v>57</v>
      </c>
      <c r="D12" s="11"/>
      <c r="E12" s="132" t="s">
        <v>5</v>
      </c>
      <c r="F12" s="133"/>
      <c r="G12" s="143">
        <f>(G9*G11)</f>
        <v>9000000</v>
      </c>
    </row>
    <row r="13" spans="1:7" ht="30.75" customHeight="1" x14ac:dyDescent="0.3">
      <c r="A13" s="5"/>
      <c r="B13" s="9" t="s">
        <v>6</v>
      </c>
      <c r="C13" s="120" t="s">
        <v>110</v>
      </c>
      <c r="D13" s="11"/>
      <c r="E13" s="158" t="s">
        <v>7</v>
      </c>
      <c r="F13" s="159"/>
      <c r="G13" s="10" t="s">
        <v>58</v>
      </c>
    </row>
    <row r="14" spans="1:7" ht="13.5" customHeight="1" x14ac:dyDescent="0.3">
      <c r="A14" s="5"/>
      <c r="B14" s="9" t="s">
        <v>8</v>
      </c>
      <c r="C14" s="120" t="s">
        <v>111</v>
      </c>
      <c r="D14" s="11"/>
      <c r="E14" s="158" t="s">
        <v>9</v>
      </c>
      <c r="F14" s="159"/>
      <c r="G14" s="120" t="s">
        <v>112</v>
      </c>
    </row>
    <row r="15" spans="1:7" ht="25.5" customHeight="1" x14ac:dyDescent="0.3">
      <c r="A15" s="5"/>
      <c r="B15" s="9" t="s">
        <v>10</v>
      </c>
      <c r="C15" s="145">
        <v>44593</v>
      </c>
      <c r="D15" s="11"/>
      <c r="E15" s="162" t="s">
        <v>11</v>
      </c>
      <c r="F15" s="163"/>
      <c r="G15" s="10" t="s">
        <v>59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13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3">
      <c r="A21" s="18"/>
      <c r="B21" s="10" t="s">
        <v>74</v>
      </c>
      <c r="C21" s="10" t="s">
        <v>20</v>
      </c>
      <c r="D21" s="10" t="s">
        <v>82</v>
      </c>
      <c r="E21" s="10"/>
      <c r="F21" s="123">
        <v>25000</v>
      </c>
      <c r="G21" s="143">
        <f>(D21*F21)</f>
        <v>500000</v>
      </c>
    </row>
    <row r="22" spans="1:7" ht="12.75" customHeight="1" x14ac:dyDescent="0.3">
      <c r="A22" s="18"/>
      <c r="B22" s="10" t="s">
        <v>75</v>
      </c>
      <c r="C22" s="10" t="s">
        <v>20</v>
      </c>
      <c r="D22" s="10" t="s">
        <v>82</v>
      </c>
      <c r="E22" s="10"/>
      <c r="F22" s="123">
        <f t="shared" ref="F22:F28" si="0">F21</f>
        <v>25000</v>
      </c>
      <c r="G22" s="143">
        <f t="shared" ref="G22:G28" si="1">(D22*F22)</f>
        <v>500000</v>
      </c>
    </row>
    <row r="23" spans="1:7" ht="12.75" customHeight="1" x14ac:dyDescent="0.3">
      <c r="A23" s="18"/>
      <c r="B23" s="10" t="s">
        <v>76</v>
      </c>
      <c r="C23" s="10" t="s">
        <v>20</v>
      </c>
      <c r="D23" s="10" t="s">
        <v>83</v>
      </c>
      <c r="E23" s="10"/>
      <c r="F23" s="123">
        <f t="shared" si="0"/>
        <v>25000</v>
      </c>
      <c r="G23" s="143">
        <f t="shared" si="1"/>
        <v>150000</v>
      </c>
    </row>
    <row r="24" spans="1:7" ht="12.75" customHeight="1" x14ac:dyDescent="0.3">
      <c r="A24" s="18"/>
      <c r="B24" s="10" t="s">
        <v>77</v>
      </c>
      <c r="C24" s="10" t="s">
        <v>20</v>
      </c>
      <c r="D24" s="10" t="s">
        <v>84</v>
      </c>
      <c r="E24" s="10"/>
      <c r="F24" s="123">
        <f t="shared" si="0"/>
        <v>25000</v>
      </c>
      <c r="G24" s="143">
        <f t="shared" si="1"/>
        <v>125000</v>
      </c>
    </row>
    <row r="25" spans="1:7" ht="12.75" customHeight="1" x14ac:dyDescent="0.3">
      <c r="A25" s="18"/>
      <c r="B25" s="10" t="s">
        <v>78</v>
      </c>
      <c r="C25" s="10" t="s">
        <v>20</v>
      </c>
      <c r="D25" s="10" t="s">
        <v>84</v>
      </c>
      <c r="E25" s="10"/>
      <c r="F25" s="123">
        <f t="shared" si="0"/>
        <v>25000</v>
      </c>
      <c r="G25" s="143">
        <f t="shared" si="1"/>
        <v>125000</v>
      </c>
    </row>
    <row r="26" spans="1:7" ht="12.75" customHeight="1" x14ac:dyDescent="0.3">
      <c r="A26" s="18"/>
      <c r="B26" s="10" t="s">
        <v>79</v>
      </c>
      <c r="C26" s="10" t="s">
        <v>20</v>
      </c>
      <c r="D26" s="10" t="s">
        <v>85</v>
      </c>
      <c r="E26" s="10"/>
      <c r="F26" s="123">
        <f t="shared" si="0"/>
        <v>25000</v>
      </c>
      <c r="G26" s="143">
        <f t="shared" si="1"/>
        <v>50000</v>
      </c>
    </row>
    <row r="27" spans="1:7" ht="12.75" customHeight="1" x14ac:dyDescent="0.3">
      <c r="A27" s="18"/>
      <c r="B27" s="10" t="s">
        <v>80</v>
      </c>
      <c r="C27" s="10" t="s">
        <v>20</v>
      </c>
      <c r="D27" s="10" t="s">
        <v>85</v>
      </c>
      <c r="E27" s="10"/>
      <c r="F27" s="123">
        <f t="shared" si="0"/>
        <v>25000</v>
      </c>
      <c r="G27" s="143">
        <f t="shared" si="1"/>
        <v>50000</v>
      </c>
    </row>
    <row r="28" spans="1:7" ht="12.75" customHeight="1" x14ac:dyDescent="0.3">
      <c r="A28" s="18"/>
      <c r="B28" s="10" t="s">
        <v>81</v>
      </c>
      <c r="C28" s="10" t="s">
        <v>20</v>
      </c>
      <c r="D28" s="10" t="s">
        <v>86</v>
      </c>
      <c r="E28" s="10"/>
      <c r="F28" s="123">
        <f t="shared" si="0"/>
        <v>25000</v>
      </c>
      <c r="G28" s="143">
        <f t="shared" si="1"/>
        <v>1250000</v>
      </c>
    </row>
    <row r="29" spans="1:7" ht="12.75" customHeight="1" x14ac:dyDescent="0.3">
      <c r="A29" s="18"/>
      <c r="B29" s="27" t="s">
        <v>21</v>
      </c>
      <c r="C29" s="28"/>
      <c r="D29" s="28"/>
      <c r="E29" s="28"/>
      <c r="F29" s="29"/>
      <c r="G29" s="146">
        <f>SUM(G21:G28)</f>
        <v>2750000</v>
      </c>
    </row>
    <row r="30" spans="1:7" ht="12" customHeight="1" x14ac:dyDescent="0.3">
      <c r="A30" s="2"/>
      <c r="B30" s="19"/>
      <c r="C30" s="21"/>
      <c r="D30" s="21"/>
      <c r="E30" s="122"/>
      <c r="F30" s="30"/>
      <c r="G30" s="30"/>
    </row>
    <row r="31" spans="1:7" ht="12" customHeight="1" x14ac:dyDescent="0.3">
      <c r="A31" s="5"/>
      <c r="B31" s="31" t="s">
        <v>22</v>
      </c>
      <c r="C31" s="32"/>
      <c r="D31" s="33"/>
      <c r="E31" s="33"/>
      <c r="F31" s="34"/>
      <c r="G31" s="34"/>
    </row>
    <row r="32" spans="1:7" ht="24" customHeight="1" x14ac:dyDescent="0.3">
      <c r="A32" s="5"/>
      <c r="B32" s="35" t="s">
        <v>14</v>
      </c>
      <c r="C32" s="36" t="s">
        <v>15</v>
      </c>
      <c r="D32" s="36" t="s">
        <v>16</v>
      </c>
      <c r="E32" s="35" t="s">
        <v>17</v>
      </c>
      <c r="F32" s="36" t="s">
        <v>18</v>
      </c>
      <c r="G32" s="35" t="s">
        <v>19</v>
      </c>
    </row>
    <row r="33" spans="1:11" ht="12" customHeight="1" x14ac:dyDescent="0.3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3">
      <c r="A34" s="5"/>
      <c r="B34" s="37" t="s">
        <v>23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3">
      <c r="A35" s="2"/>
      <c r="B35" s="40"/>
      <c r="C35" s="41"/>
      <c r="D35" s="41"/>
      <c r="E35" s="124"/>
      <c r="F35" s="42"/>
      <c r="G35" s="42"/>
    </row>
    <row r="36" spans="1:11" ht="12" customHeight="1" x14ac:dyDescent="0.3">
      <c r="A36" s="5"/>
      <c r="B36" s="31" t="s">
        <v>24</v>
      </c>
      <c r="C36" s="32"/>
      <c r="D36" s="33"/>
      <c r="E36" s="33"/>
      <c r="F36" s="34"/>
      <c r="G36" s="34"/>
    </row>
    <row r="37" spans="1:11" ht="24" customHeight="1" x14ac:dyDescent="0.3">
      <c r="A37" s="5"/>
      <c r="B37" s="43" t="s">
        <v>14</v>
      </c>
      <c r="C37" s="43" t="s">
        <v>15</v>
      </c>
      <c r="D37" s="43" t="s">
        <v>16</v>
      </c>
      <c r="E37" s="43" t="s">
        <v>17</v>
      </c>
      <c r="F37" s="44" t="s">
        <v>18</v>
      </c>
      <c r="G37" s="43" t="s">
        <v>19</v>
      </c>
    </row>
    <row r="38" spans="1:11" ht="12.75" customHeight="1" x14ac:dyDescent="0.3">
      <c r="A38" s="18"/>
      <c r="B38" s="10" t="s">
        <v>96</v>
      </c>
      <c r="C38" s="10" t="s">
        <v>97</v>
      </c>
      <c r="D38" s="151">
        <v>8.3000000000000007</v>
      </c>
      <c r="E38" s="10" t="s">
        <v>98</v>
      </c>
      <c r="F38" s="123">
        <v>40000</v>
      </c>
      <c r="G38" s="123">
        <f t="shared" ref="G38" si="2">(D38*F38)</f>
        <v>332000</v>
      </c>
    </row>
    <row r="39" spans="1:11" ht="12.75" customHeight="1" x14ac:dyDescent="0.3">
      <c r="A39" s="5"/>
      <c r="B39" s="45" t="s">
        <v>25</v>
      </c>
      <c r="C39" s="46"/>
      <c r="D39" s="46"/>
      <c r="E39" s="46"/>
      <c r="F39" s="46"/>
      <c r="G39" s="147">
        <f>SUM(G38:G38)</f>
        <v>332000</v>
      </c>
    </row>
    <row r="40" spans="1:11" ht="12" customHeight="1" x14ac:dyDescent="0.3">
      <c r="A40" s="2"/>
      <c r="B40" s="40"/>
      <c r="C40" s="41"/>
      <c r="D40" s="41"/>
      <c r="E40" s="124"/>
      <c r="F40" s="42"/>
      <c r="G40" s="42"/>
    </row>
    <row r="41" spans="1:11" ht="12" customHeight="1" x14ac:dyDescent="0.3">
      <c r="A41" s="5"/>
      <c r="B41" s="31" t="s">
        <v>26</v>
      </c>
      <c r="C41" s="32"/>
      <c r="D41" s="33"/>
      <c r="E41" s="33"/>
      <c r="F41" s="34"/>
      <c r="G41" s="34"/>
    </row>
    <row r="42" spans="1:11" ht="24" customHeight="1" x14ac:dyDescent="0.3">
      <c r="A42" s="5"/>
      <c r="B42" s="44" t="s">
        <v>27</v>
      </c>
      <c r="C42" s="44" t="s">
        <v>28</v>
      </c>
      <c r="D42" s="135" t="s">
        <v>29</v>
      </c>
      <c r="E42" s="44" t="s">
        <v>17</v>
      </c>
      <c r="F42" s="44" t="s">
        <v>18</v>
      </c>
      <c r="G42" s="44" t="s">
        <v>19</v>
      </c>
      <c r="K42" s="106"/>
    </row>
    <row r="43" spans="1:11" ht="12.75" customHeight="1" x14ac:dyDescent="0.3">
      <c r="A43" s="18"/>
      <c r="B43" s="152" t="s">
        <v>30</v>
      </c>
      <c r="C43" s="47"/>
      <c r="D43" s="47"/>
      <c r="E43" s="47"/>
      <c r="F43" s="47"/>
      <c r="G43" s="47"/>
      <c r="K43" s="106"/>
    </row>
    <row r="44" spans="1:11" ht="12.75" customHeight="1" x14ac:dyDescent="0.3">
      <c r="A44" s="18"/>
      <c r="B44" s="10" t="s">
        <v>63</v>
      </c>
      <c r="C44" s="48" t="s">
        <v>99</v>
      </c>
      <c r="D44" s="148">
        <v>760</v>
      </c>
      <c r="E44" s="48" t="s">
        <v>100</v>
      </c>
      <c r="F44" s="49">
        <v>912</v>
      </c>
      <c r="G44" s="49">
        <f>(D44*F44)</f>
        <v>693120</v>
      </c>
      <c r="J44" s="1">
        <f>22800/25</f>
        <v>912</v>
      </c>
      <c r="K44" s="106"/>
    </row>
    <row r="45" spans="1:11" ht="12.75" customHeight="1" x14ac:dyDescent="0.3">
      <c r="A45" s="18"/>
      <c r="B45" s="10" t="s">
        <v>87</v>
      </c>
      <c r="C45" s="149" t="s">
        <v>99</v>
      </c>
      <c r="D45" s="12">
        <v>326</v>
      </c>
      <c r="E45" s="149" t="s">
        <v>101</v>
      </c>
      <c r="F45" s="49">
        <v>1902</v>
      </c>
      <c r="G45" s="49">
        <f>(D45*F45)</f>
        <v>620052</v>
      </c>
      <c r="J45" s="1">
        <f>47540/25</f>
        <v>1901.6</v>
      </c>
      <c r="K45" s="106"/>
    </row>
    <row r="46" spans="1:11" ht="12.75" customHeight="1" x14ac:dyDescent="0.3">
      <c r="A46" s="18"/>
      <c r="B46" s="10" t="s">
        <v>88</v>
      </c>
      <c r="C46" s="48" t="s">
        <v>99</v>
      </c>
      <c r="D46" s="148">
        <v>519</v>
      </c>
      <c r="E46" s="48" t="s">
        <v>102</v>
      </c>
      <c r="F46" s="49">
        <v>720</v>
      </c>
      <c r="G46" s="49">
        <f t="shared" ref="G46:G54" si="3">(D46*F46)</f>
        <v>373680</v>
      </c>
      <c r="J46" s="1">
        <f>17980/25</f>
        <v>719.2</v>
      </c>
    </row>
    <row r="47" spans="1:11" ht="12.75" customHeight="1" x14ac:dyDescent="0.3">
      <c r="A47" s="18"/>
      <c r="B47" s="10" t="s">
        <v>64</v>
      </c>
      <c r="C47" s="48" t="s">
        <v>99</v>
      </c>
      <c r="D47" s="148">
        <v>227</v>
      </c>
      <c r="E47" s="48" t="s">
        <v>102</v>
      </c>
      <c r="F47" s="49">
        <v>984</v>
      </c>
      <c r="G47" s="49">
        <f t="shared" si="3"/>
        <v>223368</v>
      </c>
      <c r="J47" s="1">
        <f>24590/25</f>
        <v>983.6</v>
      </c>
    </row>
    <row r="48" spans="1:11" ht="12.75" customHeight="1" x14ac:dyDescent="0.3">
      <c r="A48" s="18"/>
      <c r="B48" s="152" t="s">
        <v>65</v>
      </c>
      <c r="C48" s="48"/>
      <c r="D48" s="148"/>
      <c r="E48" s="48"/>
      <c r="F48" s="49"/>
      <c r="G48" s="49"/>
    </row>
    <row r="49" spans="1:7" ht="12.75" customHeight="1" x14ac:dyDescent="0.3">
      <c r="A49" s="18"/>
      <c r="B49" s="10" t="s">
        <v>89</v>
      </c>
      <c r="C49" s="48" t="s">
        <v>99</v>
      </c>
      <c r="D49" s="148">
        <v>5</v>
      </c>
      <c r="E49" s="48" t="s">
        <v>103</v>
      </c>
      <c r="F49" s="49">
        <v>30695</v>
      </c>
      <c r="G49" s="49">
        <f t="shared" si="3"/>
        <v>153475</v>
      </c>
    </row>
    <row r="50" spans="1:7" ht="12.75" customHeight="1" x14ac:dyDescent="0.3">
      <c r="A50" s="18"/>
      <c r="B50" s="10" t="s">
        <v>104</v>
      </c>
      <c r="C50" s="140" t="s">
        <v>99</v>
      </c>
      <c r="D50" s="150">
        <v>1.2</v>
      </c>
      <c r="E50" s="140" t="s">
        <v>105</v>
      </c>
      <c r="F50" s="141">
        <v>17740</v>
      </c>
      <c r="G50" s="49">
        <f t="shared" si="3"/>
        <v>21288</v>
      </c>
    </row>
    <row r="51" spans="1:7" ht="12.75" customHeight="1" x14ac:dyDescent="0.3">
      <c r="A51" s="18"/>
      <c r="B51" s="10" t="s">
        <v>90</v>
      </c>
      <c r="C51" s="140" t="s">
        <v>99</v>
      </c>
      <c r="D51" s="150">
        <v>2</v>
      </c>
      <c r="E51" s="140" t="s">
        <v>106</v>
      </c>
      <c r="F51" s="141">
        <v>6998</v>
      </c>
      <c r="G51" s="49">
        <f t="shared" si="3"/>
        <v>13996</v>
      </c>
    </row>
    <row r="52" spans="1:7" ht="12.75" customHeight="1" x14ac:dyDescent="0.3">
      <c r="A52" s="18"/>
      <c r="B52" s="152" t="s">
        <v>61</v>
      </c>
      <c r="C52" s="140"/>
      <c r="D52" s="150"/>
      <c r="E52" s="140"/>
      <c r="F52" s="141"/>
      <c r="G52" s="49"/>
    </row>
    <row r="53" spans="1:7" ht="12.75" customHeight="1" x14ac:dyDescent="0.3">
      <c r="A53" s="18"/>
      <c r="B53" s="10" t="s">
        <v>91</v>
      </c>
      <c r="C53" s="140" t="s">
        <v>107</v>
      </c>
      <c r="D53" s="150">
        <v>5</v>
      </c>
      <c r="E53" s="140" t="s">
        <v>108</v>
      </c>
      <c r="F53" s="141">
        <v>14192</v>
      </c>
      <c r="G53" s="49">
        <f t="shared" si="3"/>
        <v>70960</v>
      </c>
    </row>
    <row r="54" spans="1:7" ht="12.75" customHeight="1" x14ac:dyDescent="0.3">
      <c r="A54" s="18"/>
      <c r="B54" s="10" t="s">
        <v>92</v>
      </c>
      <c r="C54" s="140" t="s">
        <v>107</v>
      </c>
      <c r="D54" s="150">
        <v>3</v>
      </c>
      <c r="E54" s="140" t="s">
        <v>108</v>
      </c>
      <c r="F54" s="141">
        <v>10690</v>
      </c>
      <c r="G54" s="49">
        <f t="shared" si="3"/>
        <v>32070</v>
      </c>
    </row>
    <row r="55" spans="1:7" ht="12.75" customHeight="1" x14ac:dyDescent="0.3">
      <c r="A55" s="18"/>
      <c r="B55" s="10" t="s">
        <v>93</v>
      </c>
      <c r="C55" s="140" t="s">
        <v>107</v>
      </c>
      <c r="D55" s="150">
        <v>2</v>
      </c>
      <c r="E55" s="140" t="s">
        <v>108</v>
      </c>
      <c r="F55" s="141">
        <v>15000</v>
      </c>
      <c r="G55" s="49">
        <f>(D55*F55)</f>
        <v>30000</v>
      </c>
    </row>
    <row r="56" spans="1:7" ht="13.5" customHeight="1" x14ac:dyDescent="0.3">
      <c r="A56" s="5"/>
      <c r="B56" s="50" t="s">
        <v>31</v>
      </c>
      <c r="C56" s="51"/>
      <c r="D56" s="51"/>
      <c r="E56" s="51"/>
      <c r="F56" s="52"/>
      <c r="G56" s="53">
        <f>SUM(G43:G55)</f>
        <v>2232009</v>
      </c>
    </row>
    <row r="57" spans="1:7" ht="12" customHeight="1" x14ac:dyDescent="0.3">
      <c r="A57" s="2"/>
      <c r="B57" s="40"/>
      <c r="C57" s="41"/>
      <c r="D57" s="41"/>
      <c r="E57" s="124"/>
      <c r="F57" s="42"/>
      <c r="G57" s="42"/>
    </row>
    <row r="58" spans="1:7" ht="12" customHeight="1" x14ac:dyDescent="0.3">
      <c r="A58" s="5"/>
      <c r="B58" s="31" t="s">
        <v>32</v>
      </c>
      <c r="C58" s="32"/>
      <c r="D58" s="33"/>
      <c r="E58" s="33"/>
      <c r="F58" s="34"/>
      <c r="G58" s="34"/>
    </row>
    <row r="59" spans="1:7" ht="24" customHeight="1" x14ac:dyDescent="0.3">
      <c r="A59" s="5"/>
      <c r="B59" s="134" t="s">
        <v>33</v>
      </c>
      <c r="C59" s="135" t="s">
        <v>28</v>
      </c>
      <c r="D59" s="135" t="s">
        <v>29</v>
      </c>
      <c r="E59" s="134" t="s">
        <v>17</v>
      </c>
      <c r="F59" s="135" t="s">
        <v>18</v>
      </c>
      <c r="G59" s="134" t="s">
        <v>19</v>
      </c>
    </row>
    <row r="60" spans="1:7" ht="12.75" customHeight="1" x14ac:dyDescent="0.3">
      <c r="A60" s="66"/>
      <c r="B60" s="123" t="s">
        <v>66</v>
      </c>
      <c r="C60" s="140" t="s">
        <v>67</v>
      </c>
      <c r="D60" s="49">
        <v>2479</v>
      </c>
      <c r="E60" s="125" t="s">
        <v>68</v>
      </c>
      <c r="F60" s="49">
        <v>290</v>
      </c>
      <c r="G60" s="141">
        <f>(D60*F60)</f>
        <v>718910</v>
      </c>
    </row>
    <row r="61" spans="1:7" ht="12.75" customHeight="1" x14ac:dyDescent="0.3">
      <c r="A61" s="66"/>
      <c r="B61" s="123" t="s">
        <v>69</v>
      </c>
      <c r="C61" s="26" t="s">
        <v>20</v>
      </c>
      <c r="D61" s="49">
        <v>12</v>
      </c>
      <c r="E61" s="125" t="s">
        <v>68</v>
      </c>
      <c r="F61" s="49">
        <v>20000</v>
      </c>
      <c r="G61" s="141">
        <f t="shared" ref="G61" si="4">(D61*F61)</f>
        <v>240000</v>
      </c>
    </row>
    <row r="62" spans="1:7" ht="13.5" customHeight="1" x14ac:dyDescent="0.3">
      <c r="A62" s="5"/>
      <c r="B62" s="136" t="s">
        <v>34</v>
      </c>
      <c r="C62" s="137"/>
      <c r="D62" s="137"/>
      <c r="E62" s="137"/>
      <c r="F62" s="138"/>
      <c r="G62" s="139">
        <f>SUM(G60:G61)</f>
        <v>958910</v>
      </c>
    </row>
    <row r="63" spans="1:7" ht="12" customHeight="1" x14ac:dyDescent="0.3">
      <c r="A63" s="2"/>
      <c r="B63" s="69"/>
      <c r="C63" s="69"/>
      <c r="D63" s="69"/>
      <c r="E63" s="126"/>
      <c r="F63" s="70"/>
      <c r="G63" s="70"/>
    </row>
    <row r="64" spans="1:7" ht="12" customHeight="1" x14ac:dyDescent="0.3">
      <c r="A64" s="66"/>
      <c r="B64" s="71" t="s">
        <v>35</v>
      </c>
      <c r="C64" s="72"/>
      <c r="D64" s="72"/>
      <c r="E64" s="110"/>
      <c r="F64" s="72"/>
      <c r="G64" s="73">
        <f>G29+G34+G39+G56+G62</f>
        <v>6272919</v>
      </c>
    </row>
    <row r="65" spans="1:7" ht="12" customHeight="1" x14ac:dyDescent="0.3">
      <c r="A65" s="66"/>
      <c r="B65" s="74" t="s">
        <v>36</v>
      </c>
      <c r="C65" s="55"/>
      <c r="D65" s="55"/>
      <c r="E65" s="111"/>
      <c r="F65" s="55"/>
      <c r="G65" s="75">
        <f>G64*0.05</f>
        <v>313645.95</v>
      </c>
    </row>
    <row r="66" spans="1:7" ht="12" customHeight="1" x14ac:dyDescent="0.3">
      <c r="A66" s="66"/>
      <c r="B66" s="76" t="s">
        <v>37</v>
      </c>
      <c r="C66" s="54"/>
      <c r="D66" s="54"/>
      <c r="E66" s="112"/>
      <c r="F66" s="54"/>
      <c r="G66" s="77">
        <f>G65+G64</f>
        <v>6586564.9500000002</v>
      </c>
    </row>
    <row r="67" spans="1:7" ht="12" customHeight="1" x14ac:dyDescent="0.3">
      <c r="A67" s="66"/>
      <c r="B67" s="74" t="s">
        <v>38</v>
      </c>
      <c r="C67" s="55"/>
      <c r="D67" s="55"/>
      <c r="E67" s="111"/>
      <c r="F67" s="55"/>
      <c r="G67" s="75">
        <f>G12</f>
        <v>9000000</v>
      </c>
    </row>
    <row r="68" spans="1:7" ht="12" customHeight="1" x14ac:dyDescent="0.3">
      <c r="A68" s="66"/>
      <c r="B68" s="78" t="s">
        <v>39</v>
      </c>
      <c r="C68" s="79"/>
      <c r="D68" s="79"/>
      <c r="E68" s="113"/>
      <c r="F68" s="79"/>
      <c r="G68" s="80">
        <f>G67-G66</f>
        <v>2413435.0499999998</v>
      </c>
    </row>
    <row r="69" spans="1:7" ht="12" customHeight="1" x14ac:dyDescent="0.3">
      <c r="A69" s="66"/>
      <c r="B69" s="67" t="s">
        <v>40</v>
      </c>
      <c r="C69" s="68"/>
      <c r="D69" s="68"/>
      <c r="E69" s="114"/>
      <c r="F69" s="68"/>
      <c r="G69" s="63"/>
    </row>
    <row r="70" spans="1:7" ht="12.75" customHeight="1" thickBot="1" x14ac:dyDescent="0.35">
      <c r="A70" s="66"/>
      <c r="B70" s="81"/>
      <c r="C70" s="68"/>
      <c r="D70" s="68"/>
      <c r="E70" s="114"/>
      <c r="F70" s="68"/>
      <c r="G70" s="63"/>
    </row>
    <row r="71" spans="1:7" ht="12" customHeight="1" x14ac:dyDescent="0.3">
      <c r="A71" s="66"/>
      <c r="B71" s="93" t="s">
        <v>41</v>
      </c>
      <c r="C71" s="94"/>
      <c r="D71" s="94"/>
      <c r="E71" s="127"/>
      <c r="F71" s="95"/>
      <c r="G71" s="63"/>
    </row>
    <row r="72" spans="1:7" ht="12" customHeight="1" x14ac:dyDescent="0.3">
      <c r="A72" s="66"/>
      <c r="B72" s="96" t="s">
        <v>42</v>
      </c>
      <c r="C72" s="65"/>
      <c r="D72" s="65"/>
      <c r="E72" s="128"/>
      <c r="F72" s="97"/>
      <c r="G72" s="63"/>
    </row>
    <row r="73" spans="1:7" ht="12" customHeight="1" x14ac:dyDescent="0.3">
      <c r="A73" s="66"/>
      <c r="B73" s="96" t="s">
        <v>43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44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45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46</v>
      </c>
      <c r="C76" s="65"/>
      <c r="D76" s="65"/>
      <c r="E76" s="128"/>
      <c r="F76" s="97"/>
      <c r="G76" s="63"/>
    </row>
    <row r="77" spans="1:7" ht="12.75" customHeight="1" thickBot="1" x14ac:dyDescent="0.35">
      <c r="A77" s="66"/>
      <c r="B77" s="98" t="s">
        <v>47</v>
      </c>
      <c r="C77" s="99"/>
      <c r="D77" s="99"/>
      <c r="E77" s="129"/>
      <c r="F77" s="100"/>
      <c r="G77" s="63"/>
    </row>
    <row r="78" spans="1:7" ht="12.75" customHeight="1" x14ac:dyDescent="0.3">
      <c r="A78" s="66"/>
      <c r="B78" s="91"/>
      <c r="C78" s="65"/>
      <c r="D78" s="65"/>
      <c r="E78" s="128"/>
      <c r="F78" s="65"/>
      <c r="G78" s="63"/>
    </row>
    <row r="79" spans="1:7" ht="15" customHeight="1" thickBot="1" x14ac:dyDescent="0.35">
      <c r="A79" s="66"/>
      <c r="B79" s="156" t="s">
        <v>48</v>
      </c>
      <c r="C79" s="157"/>
      <c r="D79" s="90"/>
      <c r="E79" s="130"/>
      <c r="F79" s="57"/>
      <c r="G79" s="63"/>
    </row>
    <row r="80" spans="1:7" ht="12" customHeight="1" x14ac:dyDescent="0.3">
      <c r="A80" s="66"/>
      <c r="B80" s="83" t="s">
        <v>33</v>
      </c>
      <c r="C80" s="58" t="s">
        <v>109</v>
      </c>
      <c r="D80" s="84" t="s">
        <v>49</v>
      </c>
      <c r="E80" s="130"/>
      <c r="F80" s="57"/>
      <c r="G80" s="63"/>
    </row>
    <row r="81" spans="1:7" ht="12" customHeight="1" x14ac:dyDescent="0.3">
      <c r="A81" s="66"/>
      <c r="B81" s="85" t="s">
        <v>50</v>
      </c>
      <c r="C81" s="59">
        <f>G29</f>
        <v>2750000</v>
      </c>
      <c r="D81" s="86">
        <f>(C81/C87)</f>
        <v>0.41751656908811019</v>
      </c>
      <c r="E81" s="130"/>
      <c r="F81" s="57"/>
      <c r="G81" s="63"/>
    </row>
    <row r="82" spans="1:7" ht="12" customHeight="1" x14ac:dyDescent="0.3">
      <c r="A82" s="66"/>
      <c r="B82" s="85" t="s">
        <v>51</v>
      </c>
      <c r="C82" s="59">
        <f>G34</f>
        <v>0</v>
      </c>
      <c r="D82" s="86">
        <v>0</v>
      </c>
      <c r="E82" s="130"/>
      <c r="F82" s="57"/>
      <c r="G82" s="63"/>
    </row>
    <row r="83" spans="1:7" ht="12" customHeight="1" x14ac:dyDescent="0.3">
      <c r="A83" s="66"/>
      <c r="B83" s="85" t="s">
        <v>52</v>
      </c>
      <c r="C83" s="59">
        <f>G39</f>
        <v>332000</v>
      </c>
      <c r="D83" s="86">
        <f>(C83/C87)</f>
        <v>5.0405636704455484E-2</v>
      </c>
      <c r="E83" s="130"/>
      <c r="F83" s="57"/>
      <c r="G83" s="63"/>
    </row>
    <row r="84" spans="1:7" ht="12" customHeight="1" x14ac:dyDescent="0.3">
      <c r="A84" s="66"/>
      <c r="B84" s="85" t="s">
        <v>27</v>
      </c>
      <c r="C84" s="59">
        <f>G56</f>
        <v>2232009</v>
      </c>
      <c r="D84" s="86">
        <f>(C84/C87)</f>
        <v>0.3388729963104668</v>
      </c>
      <c r="E84" s="130"/>
      <c r="F84" s="57"/>
      <c r="G84" s="63"/>
    </row>
    <row r="85" spans="1:7" ht="12" customHeight="1" x14ac:dyDescent="0.3">
      <c r="A85" s="66"/>
      <c r="B85" s="85" t="s">
        <v>53</v>
      </c>
      <c r="C85" s="60">
        <f>G62</f>
        <v>958910</v>
      </c>
      <c r="D85" s="86">
        <f>(C85/C87)</f>
        <v>0.1455857502779199</v>
      </c>
      <c r="E85" s="115"/>
      <c r="F85" s="62"/>
      <c r="G85" s="63"/>
    </row>
    <row r="86" spans="1:7" ht="12" customHeight="1" x14ac:dyDescent="0.3">
      <c r="A86" s="66"/>
      <c r="B86" s="85" t="s">
        <v>54</v>
      </c>
      <c r="C86" s="60">
        <f>G65</f>
        <v>313645.95</v>
      </c>
      <c r="D86" s="86">
        <f>(C86/C87)</f>
        <v>4.7619047619047616E-2</v>
      </c>
      <c r="E86" s="115"/>
      <c r="F86" s="62"/>
      <c r="G86" s="63"/>
    </row>
    <row r="87" spans="1:7" ht="12.75" customHeight="1" thickBot="1" x14ac:dyDescent="0.35">
      <c r="A87" s="66"/>
      <c r="B87" s="87" t="s">
        <v>55</v>
      </c>
      <c r="C87" s="88">
        <f>SUM(C81:C86)</f>
        <v>6586564.9500000002</v>
      </c>
      <c r="D87" s="89">
        <f>SUM(D81:D86)</f>
        <v>1</v>
      </c>
      <c r="E87" s="115"/>
      <c r="F87" s="62"/>
      <c r="G87" s="63"/>
    </row>
    <row r="88" spans="1:7" ht="12" customHeight="1" x14ac:dyDescent="0.3">
      <c r="A88" s="66"/>
      <c r="B88" s="81"/>
      <c r="C88" s="68"/>
      <c r="D88" s="68"/>
      <c r="E88" s="114"/>
      <c r="F88" s="68"/>
      <c r="G88" s="63"/>
    </row>
    <row r="89" spans="1:7" ht="12.75" customHeight="1" x14ac:dyDescent="0.3">
      <c r="A89" s="66"/>
      <c r="B89" s="82"/>
      <c r="C89" s="68"/>
      <c r="D89" s="68"/>
      <c r="E89" s="114"/>
      <c r="F89" s="68"/>
      <c r="G89" s="63"/>
    </row>
    <row r="90" spans="1:7" ht="12" customHeight="1" thickBot="1" x14ac:dyDescent="0.35">
      <c r="A90" s="56"/>
      <c r="B90" s="102"/>
      <c r="C90" s="103" t="s">
        <v>70</v>
      </c>
      <c r="D90" s="104"/>
      <c r="E90" s="116"/>
      <c r="F90" s="61"/>
      <c r="G90" s="63"/>
    </row>
    <row r="91" spans="1:7" ht="12" customHeight="1" x14ac:dyDescent="0.3">
      <c r="A91" s="66"/>
      <c r="B91" s="105" t="s">
        <v>94</v>
      </c>
      <c r="C91" s="142">
        <v>20000</v>
      </c>
      <c r="D91" s="142">
        <v>30000</v>
      </c>
      <c r="E91" s="142">
        <v>40000</v>
      </c>
      <c r="F91" s="101"/>
      <c r="G91" s="64"/>
    </row>
    <row r="92" spans="1:7" ht="12.75" customHeight="1" thickBot="1" x14ac:dyDescent="0.35">
      <c r="A92" s="66"/>
      <c r="B92" s="87" t="s">
        <v>95</v>
      </c>
      <c r="C92" s="88">
        <f>(G66/C91)</f>
        <v>329.32824750000003</v>
      </c>
      <c r="D92" s="88">
        <f>(G66/D91)</f>
        <v>219.552165</v>
      </c>
      <c r="E92" s="117">
        <f>(G66/E91)</f>
        <v>164.66412375000002</v>
      </c>
      <c r="F92" s="101"/>
      <c r="G92" s="64"/>
    </row>
    <row r="93" spans="1:7" ht="15.6" customHeight="1" x14ac:dyDescent="0.3">
      <c r="A93" s="66"/>
      <c r="B93" s="92" t="s">
        <v>56</v>
      </c>
      <c r="C93" s="65"/>
      <c r="D93" s="65"/>
      <c r="E93" s="128"/>
      <c r="F93" s="65"/>
      <c r="G93" s="6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topLeftCell="A46" zoomScale="110" zoomScaleNormal="110" workbookViewId="0">
      <selection activeCell="G12" sqref="G12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3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153" t="s">
        <v>72</v>
      </c>
      <c r="D9" s="7"/>
      <c r="E9" s="160" t="s">
        <v>62</v>
      </c>
      <c r="F9" s="161"/>
      <c r="G9" s="8">
        <v>20000</v>
      </c>
    </row>
    <row r="10" spans="1:7" ht="38.25" customHeight="1" x14ac:dyDescent="0.3">
      <c r="A10" s="5"/>
      <c r="B10" s="9" t="s">
        <v>1</v>
      </c>
      <c r="C10" s="10" t="s">
        <v>73</v>
      </c>
      <c r="D10" s="11"/>
      <c r="E10" s="158" t="s">
        <v>2</v>
      </c>
      <c r="F10" s="159"/>
      <c r="G10" s="120"/>
    </row>
    <row r="11" spans="1:7" ht="18" customHeight="1" x14ac:dyDescent="0.3">
      <c r="A11" s="5"/>
      <c r="B11" s="9" t="s">
        <v>3</v>
      </c>
      <c r="C11" s="120" t="s">
        <v>60</v>
      </c>
      <c r="D11" s="11"/>
      <c r="E11" s="158" t="s">
        <v>71</v>
      </c>
      <c r="F11" s="159"/>
      <c r="G11" s="144">
        <v>450</v>
      </c>
    </row>
    <row r="12" spans="1:7" ht="18" customHeight="1" x14ac:dyDescent="0.3">
      <c r="A12" s="5"/>
      <c r="B12" s="9" t="s">
        <v>4</v>
      </c>
      <c r="C12" s="10" t="s">
        <v>57</v>
      </c>
      <c r="D12" s="11"/>
      <c r="E12" s="154" t="s">
        <v>5</v>
      </c>
      <c r="F12" s="155"/>
      <c r="G12" s="143">
        <f>(G9*G11)</f>
        <v>9000000</v>
      </c>
    </row>
    <row r="13" spans="1:7" ht="30.75" customHeight="1" x14ac:dyDescent="0.3">
      <c r="A13" s="5"/>
      <c r="B13" s="9" t="s">
        <v>6</v>
      </c>
      <c r="C13" s="120" t="s">
        <v>110</v>
      </c>
      <c r="D13" s="11"/>
      <c r="E13" s="158" t="s">
        <v>7</v>
      </c>
      <c r="F13" s="159"/>
      <c r="G13" s="10" t="s">
        <v>58</v>
      </c>
    </row>
    <row r="14" spans="1:7" ht="13.5" customHeight="1" x14ac:dyDescent="0.3">
      <c r="A14" s="5"/>
      <c r="B14" s="9" t="s">
        <v>8</v>
      </c>
      <c r="C14" s="120" t="s">
        <v>111</v>
      </c>
      <c r="D14" s="11"/>
      <c r="E14" s="158" t="s">
        <v>9</v>
      </c>
      <c r="F14" s="159"/>
      <c r="G14" s="120" t="s">
        <v>112</v>
      </c>
    </row>
    <row r="15" spans="1:7" ht="25.5" customHeight="1" x14ac:dyDescent="0.3">
      <c r="A15" s="5"/>
      <c r="B15" s="9" t="s">
        <v>10</v>
      </c>
      <c r="C15" s="145">
        <v>44727</v>
      </c>
      <c r="D15" s="11"/>
      <c r="E15" s="162" t="s">
        <v>11</v>
      </c>
      <c r="F15" s="163"/>
      <c r="G15" s="10" t="s">
        <v>59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13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3">
      <c r="A21" s="18"/>
      <c r="B21" s="10" t="s">
        <v>74</v>
      </c>
      <c r="C21" s="10" t="s">
        <v>20</v>
      </c>
      <c r="D21" s="10" t="s">
        <v>82</v>
      </c>
      <c r="E21" s="10"/>
      <c r="F21" s="123">
        <v>26000</v>
      </c>
      <c r="G21" s="143">
        <f>(D21*F21)</f>
        <v>520000</v>
      </c>
    </row>
    <row r="22" spans="1:7" ht="12.75" customHeight="1" x14ac:dyDescent="0.3">
      <c r="A22" s="18"/>
      <c r="B22" s="10" t="s">
        <v>75</v>
      </c>
      <c r="C22" s="10" t="s">
        <v>20</v>
      </c>
      <c r="D22" s="10" t="s">
        <v>82</v>
      </c>
      <c r="E22" s="10"/>
      <c r="F22" s="123">
        <f t="shared" ref="F22:F28" si="0">F21</f>
        <v>26000</v>
      </c>
      <c r="G22" s="143">
        <f t="shared" ref="G22:G28" si="1">(D22*F22)</f>
        <v>520000</v>
      </c>
    </row>
    <row r="23" spans="1:7" ht="12.75" customHeight="1" x14ac:dyDescent="0.3">
      <c r="A23" s="18"/>
      <c r="B23" s="10" t="s">
        <v>76</v>
      </c>
      <c r="C23" s="10" t="s">
        <v>20</v>
      </c>
      <c r="D23" s="10" t="s">
        <v>83</v>
      </c>
      <c r="E23" s="10"/>
      <c r="F23" s="123">
        <f t="shared" si="0"/>
        <v>26000</v>
      </c>
      <c r="G23" s="143">
        <f t="shared" si="1"/>
        <v>156000</v>
      </c>
    </row>
    <row r="24" spans="1:7" ht="12.75" customHeight="1" x14ac:dyDescent="0.3">
      <c r="A24" s="18"/>
      <c r="B24" s="10" t="s">
        <v>77</v>
      </c>
      <c r="C24" s="10" t="s">
        <v>20</v>
      </c>
      <c r="D24" s="10" t="s">
        <v>84</v>
      </c>
      <c r="E24" s="10"/>
      <c r="F24" s="123">
        <f t="shared" si="0"/>
        <v>26000</v>
      </c>
      <c r="G24" s="143">
        <f t="shared" si="1"/>
        <v>130000</v>
      </c>
    </row>
    <row r="25" spans="1:7" ht="12.75" customHeight="1" x14ac:dyDescent="0.3">
      <c r="A25" s="18"/>
      <c r="B25" s="10" t="s">
        <v>78</v>
      </c>
      <c r="C25" s="10" t="s">
        <v>20</v>
      </c>
      <c r="D25" s="10" t="s">
        <v>84</v>
      </c>
      <c r="E25" s="10"/>
      <c r="F25" s="123">
        <f t="shared" si="0"/>
        <v>26000</v>
      </c>
      <c r="G25" s="143">
        <f t="shared" si="1"/>
        <v>130000</v>
      </c>
    </row>
    <row r="26" spans="1:7" ht="12.75" customHeight="1" x14ac:dyDescent="0.3">
      <c r="A26" s="18"/>
      <c r="B26" s="10" t="s">
        <v>79</v>
      </c>
      <c r="C26" s="10" t="s">
        <v>20</v>
      </c>
      <c r="D26" s="10" t="s">
        <v>85</v>
      </c>
      <c r="E26" s="10"/>
      <c r="F26" s="123">
        <f t="shared" si="0"/>
        <v>26000</v>
      </c>
      <c r="G26" s="143">
        <f t="shared" si="1"/>
        <v>52000</v>
      </c>
    </row>
    <row r="27" spans="1:7" ht="12.75" customHeight="1" x14ac:dyDescent="0.3">
      <c r="A27" s="18"/>
      <c r="B27" s="10" t="s">
        <v>80</v>
      </c>
      <c r="C27" s="10" t="s">
        <v>20</v>
      </c>
      <c r="D27" s="10" t="s">
        <v>85</v>
      </c>
      <c r="E27" s="10"/>
      <c r="F27" s="123">
        <f t="shared" si="0"/>
        <v>26000</v>
      </c>
      <c r="G27" s="143">
        <f t="shared" si="1"/>
        <v>52000</v>
      </c>
    </row>
    <row r="28" spans="1:7" ht="12.75" customHeight="1" x14ac:dyDescent="0.3">
      <c r="A28" s="18"/>
      <c r="B28" s="10" t="s">
        <v>81</v>
      </c>
      <c r="C28" s="10" t="s">
        <v>20</v>
      </c>
      <c r="D28" s="10" t="s">
        <v>86</v>
      </c>
      <c r="E28" s="10"/>
      <c r="F28" s="123">
        <f t="shared" si="0"/>
        <v>26000</v>
      </c>
      <c r="G28" s="143">
        <f t="shared" si="1"/>
        <v>1300000</v>
      </c>
    </row>
    <row r="29" spans="1:7" ht="12.75" customHeight="1" x14ac:dyDescent="0.3">
      <c r="A29" s="18"/>
      <c r="B29" s="27" t="s">
        <v>21</v>
      </c>
      <c r="C29" s="28"/>
      <c r="D29" s="28"/>
      <c r="E29" s="28"/>
      <c r="F29" s="29"/>
      <c r="G29" s="146">
        <f>SUM(G21:G28)</f>
        <v>2860000</v>
      </c>
    </row>
    <row r="30" spans="1:7" ht="12" customHeight="1" x14ac:dyDescent="0.3">
      <c r="A30" s="2"/>
      <c r="B30" s="19"/>
      <c r="C30" s="21"/>
      <c r="D30" s="21"/>
      <c r="E30" s="122"/>
      <c r="F30" s="30"/>
      <c r="G30" s="30"/>
    </row>
    <row r="31" spans="1:7" ht="12" customHeight="1" x14ac:dyDescent="0.3">
      <c r="A31" s="5"/>
      <c r="B31" s="31" t="s">
        <v>22</v>
      </c>
      <c r="C31" s="32"/>
      <c r="D31" s="33"/>
      <c r="E31" s="33"/>
      <c r="F31" s="34"/>
      <c r="G31" s="34"/>
    </row>
    <row r="32" spans="1:7" ht="24" customHeight="1" x14ac:dyDescent="0.3">
      <c r="A32" s="5"/>
      <c r="B32" s="35" t="s">
        <v>14</v>
      </c>
      <c r="C32" s="36" t="s">
        <v>15</v>
      </c>
      <c r="D32" s="36" t="s">
        <v>16</v>
      </c>
      <c r="E32" s="35" t="s">
        <v>17</v>
      </c>
      <c r="F32" s="36" t="s">
        <v>18</v>
      </c>
      <c r="G32" s="35" t="s">
        <v>19</v>
      </c>
    </row>
    <row r="33" spans="1:11" ht="12" customHeight="1" x14ac:dyDescent="0.3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3">
      <c r="A34" s="5"/>
      <c r="B34" s="37" t="s">
        <v>23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3">
      <c r="A35" s="2"/>
      <c r="B35" s="40"/>
      <c r="C35" s="41"/>
      <c r="D35" s="41"/>
      <c r="E35" s="124"/>
      <c r="F35" s="42"/>
      <c r="G35" s="42"/>
    </row>
    <row r="36" spans="1:11" ht="12" customHeight="1" x14ac:dyDescent="0.3">
      <c r="A36" s="5"/>
      <c r="B36" s="31" t="s">
        <v>24</v>
      </c>
      <c r="C36" s="32"/>
      <c r="D36" s="33"/>
      <c r="E36" s="33"/>
      <c r="F36" s="34"/>
      <c r="G36" s="34"/>
    </row>
    <row r="37" spans="1:11" ht="24" customHeight="1" x14ac:dyDescent="0.3">
      <c r="A37" s="5"/>
      <c r="B37" s="43" t="s">
        <v>14</v>
      </c>
      <c r="C37" s="43" t="s">
        <v>15</v>
      </c>
      <c r="D37" s="43" t="s">
        <v>16</v>
      </c>
      <c r="E37" s="43" t="s">
        <v>17</v>
      </c>
      <c r="F37" s="44" t="s">
        <v>18</v>
      </c>
      <c r="G37" s="43" t="s">
        <v>19</v>
      </c>
    </row>
    <row r="38" spans="1:11" ht="12.75" customHeight="1" x14ac:dyDescent="0.3">
      <c r="A38" s="18"/>
      <c r="B38" s="10" t="s">
        <v>96</v>
      </c>
      <c r="C38" s="10" t="s">
        <v>97</v>
      </c>
      <c r="D38" s="151">
        <v>8.3000000000000007</v>
      </c>
      <c r="E38" s="10" t="s">
        <v>98</v>
      </c>
      <c r="F38" s="123">
        <v>50000</v>
      </c>
      <c r="G38" s="123">
        <f t="shared" ref="G38" si="2">(D38*F38)</f>
        <v>415000.00000000006</v>
      </c>
    </row>
    <row r="39" spans="1:11" ht="12.75" customHeight="1" x14ac:dyDescent="0.3">
      <c r="A39" s="5"/>
      <c r="B39" s="45" t="s">
        <v>25</v>
      </c>
      <c r="C39" s="46"/>
      <c r="D39" s="46"/>
      <c r="E39" s="46"/>
      <c r="F39" s="46"/>
      <c r="G39" s="147">
        <f>SUM(G38:G38)</f>
        <v>415000.00000000006</v>
      </c>
    </row>
    <row r="40" spans="1:11" ht="12" customHeight="1" x14ac:dyDescent="0.3">
      <c r="A40" s="2"/>
      <c r="B40" s="40"/>
      <c r="C40" s="41"/>
      <c r="D40" s="41"/>
      <c r="E40" s="124"/>
      <c r="F40" s="42"/>
      <c r="G40" s="42"/>
    </row>
    <row r="41" spans="1:11" ht="12" customHeight="1" x14ac:dyDescent="0.3">
      <c r="A41" s="5"/>
      <c r="B41" s="31" t="s">
        <v>26</v>
      </c>
      <c r="C41" s="32"/>
      <c r="D41" s="33"/>
      <c r="E41" s="33"/>
      <c r="F41" s="34"/>
      <c r="G41" s="34"/>
    </row>
    <row r="42" spans="1:11" ht="24" customHeight="1" x14ac:dyDescent="0.3">
      <c r="A42" s="5"/>
      <c r="B42" s="44" t="s">
        <v>27</v>
      </c>
      <c r="C42" s="44" t="s">
        <v>28</v>
      </c>
      <c r="D42" s="135" t="s">
        <v>29</v>
      </c>
      <c r="E42" s="44" t="s">
        <v>17</v>
      </c>
      <c r="F42" s="44" t="s">
        <v>18</v>
      </c>
      <c r="G42" s="44" t="s">
        <v>19</v>
      </c>
      <c r="K42" s="106"/>
    </row>
    <row r="43" spans="1:11" ht="12.75" customHeight="1" x14ac:dyDescent="0.3">
      <c r="A43" s="18"/>
      <c r="B43" s="152" t="s">
        <v>30</v>
      </c>
      <c r="C43" s="47"/>
      <c r="D43" s="47"/>
      <c r="E43" s="47"/>
      <c r="F43" s="47"/>
      <c r="G43" s="47"/>
      <c r="K43" s="106"/>
    </row>
    <row r="44" spans="1:11" ht="12.75" customHeight="1" x14ac:dyDescent="0.3">
      <c r="A44" s="18"/>
      <c r="B44" s="10" t="s">
        <v>63</v>
      </c>
      <c r="C44" s="48" t="s">
        <v>99</v>
      </c>
      <c r="D44" s="148">
        <v>760</v>
      </c>
      <c r="E44" s="48" t="s">
        <v>100</v>
      </c>
      <c r="F44" s="49">
        <f>Limón!F44*'A junio'!$I$44</f>
        <v>953.04</v>
      </c>
      <c r="G44" s="49">
        <f>(D44*F44)</f>
        <v>724310.4</v>
      </c>
      <c r="I44" s="1">
        <v>1.0449999999999999</v>
      </c>
      <c r="K44" s="106"/>
    </row>
    <row r="45" spans="1:11" ht="12.75" customHeight="1" x14ac:dyDescent="0.3">
      <c r="A45" s="18"/>
      <c r="B45" s="10" t="s">
        <v>87</v>
      </c>
      <c r="C45" s="149" t="s">
        <v>99</v>
      </c>
      <c r="D45" s="12">
        <v>326</v>
      </c>
      <c r="E45" s="149" t="s">
        <v>101</v>
      </c>
      <c r="F45" s="49">
        <f>Limón!F45*'A junio'!$I$44</f>
        <v>1987.59</v>
      </c>
      <c r="G45" s="49">
        <f>(D45*F45)</f>
        <v>647954.34</v>
      </c>
      <c r="K45" s="106"/>
    </row>
    <row r="46" spans="1:11" ht="12.75" customHeight="1" x14ac:dyDescent="0.3">
      <c r="A46" s="18"/>
      <c r="B46" s="10" t="s">
        <v>88</v>
      </c>
      <c r="C46" s="48" t="s">
        <v>99</v>
      </c>
      <c r="D46" s="148">
        <v>519</v>
      </c>
      <c r="E46" s="48" t="s">
        <v>102</v>
      </c>
      <c r="F46" s="49">
        <f>Limón!F46*'A junio'!$I$44</f>
        <v>752.4</v>
      </c>
      <c r="G46" s="49">
        <f t="shared" ref="G46:G54" si="3">(D46*F46)</f>
        <v>390495.6</v>
      </c>
    </row>
    <row r="47" spans="1:11" ht="12.75" customHeight="1" x14ac:dyDescent="0.3">
      <c r="A47" s="18"/>
      <c r="B47" s="10" t="s">
        <v>64</v>
      </c>
      <c r="C47" s="48" t="s">
        <v>99</v>
      </c>
      <c r="D47" s="148">
        <v>227</v>
      </c>
      <c r="E47" s="48" t="s">
        <v>102</v>
      </c>
      <c r="F47" s="49">
        <f>Limón!F47*'A junio'!$I$44</f>
        <v>1028.28</v>
      </c>
      <c r="G47" s="49">
        <f t="shared" si="3"/>
        <v>233419.56</v>
      </c>
    </row>
    <row r="48" spans="1:11" ht="12.75" customHeight="1" x14ac:dyDescent="0.3">
      <c r="A48" s="18"/>
      <c r="B48" s="152" t="s">
        <v>65</v>
      </c>
      <c r="C48" s="48"/>
      <c r="D48" s="148"/>
      <c r="E48" s="48"/>
      <c r="F48" s="49">
        <f>Limón!F48*'A junio'!$I$44</f>
        <v>0</v>
      </c>
      <c r="G48" s="49"/>
    </row>
    <row r="49" spans="1:7" ht="12.75" customHeight="1" x14ac:dyDescent="0.3">
      <c r="A49" s="18"/>
      <c r="B49" s="10" t="s">
        <v>89</v>
      </c>
      <c r="C49" s="48" t="s">
        <v>99</v>
      </c>
      <c r="D49" s="148">
        <v>5</v>
      </c>
      <c r="E49" s="48" t="s">
        <v>103</v>
      </c>
      <c r="F49" s="49">
        <f>Limón!F49*'A junio'!$I$44</f>
        <v>32076.274999999998</v>
      </c>
      <c r="G49" s="49">
        <f t="shared" si="3"/>
        <v>160381.375</v>
      </c>
    </row>
    <row r="50" spans="1:7" ht="12.75" customHeight="1" x14ac:dyDescent="0.3">
      <c r="A50" s="18"/>
      <c r="B50" s="10" t="s">
        <v>104</v>
      </c>
      <c r="C50" s="140" t="s">
        <v>99</v>
      </c>
      <c r="D50" s="150">
        <v>1.2</v>
      </c>
      <c r="E50" s="140" t="s">
        <v>105</v>
      </c>
      <c r="F50" s="141">
        <f>Limón!F50*'A junio'!$I$44</f>
        <v>18538.3</v>
      </c>
      <c r="G50" s="49">
        <f t="shared" si="3"/>
        <v>22245.96</v>
      </c>
    </row>
    <row r="51" spans="1:7" ht="12.75" customHeight="1" x14ac:dyDescent="0.3">
      <c r="A51" s="18"/>
      <c r="B51" s="10" t="s">
        <v>90</v>
      </c>
      <c r="C51" s="140" t="s">
        <v>99</v>
      </c>
      <c r="D51" s="150">
        <v>2</v>
      </c>
      <c r="E51" s="140" t="s">
        <v>106</v>
      </c>
      <c r="F51" s="141">
        <f>Limón!F51*'A junio'!$I$44</f>
        <v>7312.91</v>
      </c>
      <c r="G51" s="49">
        <f t="shared" si="3"/>
        <v>14625.82</v>
      </c>
    </row>
    <row r="52" spans="1:7" ht="12.75" customHeight="1" x14ac:dyDescent="0.3">
      <c r="A52" s="18"/>
      <c r="B52" s="152" t="s">
        <v>61</v>
      </c>
      <c r="C52" s="140"/>
      <c r="D52" s="150"/>
      <c r="E52" s="140"/>
      <c r="F52" s="141">
        <f>Limón!F52*'A junio'!$I$44</f>
        <v>0</v>
      </c>
      <c r="G52" s="49"/>
    </row>
    <row r="53" spans="1:7" ht="12.75" customHeight="1" x14ac:dyDescent="0.3">
      <c r="A53" s="18"/>
      <c r="B53" s="10" t="s">
        <v>91</v>
      </c>
      <c r="C53" s="140" t="s">
        <v>107</v>
      </c>
      <c r="D53" s="150">
        <v>5</v>
      </c>
      <c r="E53" s="140" t="s">
        <v>108</v>
      </c>
      <c r="F53" s="141">
        <f>Limón!F53*'A junio'!$I$44</f>
        <v>14830.64</v>
      </c>
      <c r="G53" s="49">
        <f t="shared" si="3"/>
        <v>74153.2</v>
      </c>
    </row>
    <row r="54" spans="1:7" ht="12.75" customHeight="1" x14ac:dyDescent="0.3">
      <c r="A54" s="18"/>
      <c r="B54" s="10" t="s">
        <v>92</v>
      </c>
      <c r="C54" s="140" t="s">
        <v>107</v>
      </c>
      <c r="D54" s="150">
        <v>3</v>
      </c>
      <c r="E54" s="140" t="s">
        <v>108</v>
      </c>
      <c r="F54" s="141">
        <f>Limón!F54*'A junio'!$I$44</f>
        <v>11171.05</v>
      </c>
      <c r="G54" s="49">
        <f t="shared" si="3"/>
        <v>33513.149999999994</v>
      </c>
    </row>
    <row r="55" spans="1:7" ht="12.75" customHeight="1" x14ac:dyDescent="0.3">
      <c r="A55" s="18"/>
      <c r="B55" s="10" t="s">
        <v>93</v>
      </c>
      <c r="C55" s="140" t="s">
        <v>107</v>
      </c>
      <c r="D55" s="150">
        <v>2</v>
      </c>
      <c r="E55" s="140" t="s">
        <v>108</v>
      </c>
      <c r="F55" s="141">
        <f>Limón!F55*'A junio'!$I$44</f>
        <v>15674.999999999998</v>
      </c>
      <c r="G55" s="49">
        <f>(D55*F55)</f>
        <v>31349.999999999996</v>
      </c>
    </row>
    <row r="56" spans="1:7" ht="13.5" customHeight="1" x14ac:dyDescent="0.3">
      <c r="A56" s="5"/>
      <c r="B56" s="50" t="s">
        <v>31</v>
      </c>
      <c r="C56" s="51"/>
      <c r="D56" s="51"/>
      <c r="E56" s="51"/>
      <c r="F56" s="52"/>
      <c r="G56" s="53">
        <f>SUM(G43:G55)</f>
        <v>2332449.4049999998</v>
      </c>
    </row>
    <row r="57" spans="1:7" ht="12" customHeight="1" x14ac:dyDescent="0.3">
      <c r="A57" s="2"/>
      <c r="B57" s="40"/>
      <c r="C57" s="41"/>
      <c r="D57" s="41"/>
      <c r="E57" s="124"/>
      <c r="F57" s="42"/>
      <c r="G57" s="42"/>
    </row>
    <row r="58" spans="1:7" ht="12" customHeight="1" x14ac:dyDescent="0.3">
      <c r="A58" s="5"/>
      <c r="B58" s="31" t="s">
        <v>32</v>
      </c>
      <c r="C58" s="32"/>
      <c r="D58" s="33"/>
      <c r="E58" s="33"/>
      <c r="F58" s="34"/>
      <c r="G58" s="34"/>
    </row>
    <row r="59" spans="1:7" ht="24" customHeight="1" x14ac:dyDescent="0.3">
      <c r="A59" s="5"/>
      <c r="B59" s="134" t="s">
        <v>33</v>
      </c>
      <c r="C59" s="135" t="s">
        <v>28</v>
      </c>
      <c r="D59" s="135" t="s">
        <v>29</v>
      </c>
      <c r="E59" s="134" t="s">
        <v>17</v>
      </c>
      <c r="F59" s="135" t="s">
        <v>18</v>
      </c>
      <c r="G59" s="134" t="s">
        <v>19</v>
      </c>
    </row>
    <row r="60" spans="1:7" ht="12.75" customHeight="1" x14ac:dyDescent="0.3">
      <c r="A60" s="66"/>
      <c r="B60" s="123" t="s">
        <v>66</v>
      </c>
      <c r="C60" s="140" t="s">
        <v>67</v>
      </c>
      <c r="D60" s="49">
        <v>2479</v>
      </c>
      <c r="E60" s="125" t="s">
        <v>68</v>
      </c>
      <c r="F60" s="49">
        <v>330</v>
      </c>
      <c r="G60" s="141">
        <f>(D60*F60)</f>
        <v>818070</v>
      </c>
    </row>
    <row r="61" spans="1:7" ht="12.75" customHeight="1" x14ac:dyDescent="0.3">
      <c r="A61" s="66"/>
      <c r="B61" s="123" t="s">
        <v>69</v>
      </c>
      <c r="C61" s="26" t="s">
        <v>20</v>
      </c>
      <c r="D61" s="49">
        <v>12</v>
      </c>
      <c r="E61" s="125" t="s">
        <v>68</v>
      </c>
      <c r="F61" s="49">
        <v>25000</v>
      </c>
      <c r="G61" s="141">
        <f t="shared" ref="G61" si="4">(D61*F61)</f>
        <v>300000</v>
      </c>
    </row>
    <row r="62" spans="1:7" ht="13.5" customHeight="1" x14ac:dyDescent="0.3">
      <c r="A62" s="5"/>
      <c r="B62" s="136" t="s">
        <v>34</v>
      </c>
      <c r="C62" s="137"/>
      <c r="D62" s="137"/>
      <c r="E62" s="137"/>
      <c r="F62" s="138"/>
      <c r="G62" s="139">
        <f>SUM(G60:G61)</f>
        <v>1118070</v>
      </c>
    </row>
    <row r="63" spans="1:7" ht="12" customHeight="1" x14ac:dyDescent="0.3">
      <c r="A63" s="2"/>
      <c r="B63" s="69"/>
      <c r="C63" s="69"/>
      <c r="D63" s="69"/>
      <c r="E63" s="126"/>
      <c r="F63" s="70"/>
      <c r="G63" s="70"/>
    </row>
    <row r="64" spans="1:7" ht="12" customHeight="1" x14ac:dyDescent="0.3">
      <c r="A64" s="66"/>
      <c r="B64" s="71" t="s">
        <v>35</v>
      </c>
      <c r="C64" s="72"/>
      <c r="D64" s="72"/>
      <c r="E64" s="110"/>
      <c r="F64" s="72"/>
      <c r="G64" s="73">
        <f>G29+G34+G39+G56+G62</f>
        <v>6725519.4049999993</v>
      </c>
    </row>
    <row r="65" spans="1:7" ht="12" customHeight="1" x14ac:dyDescent="0.3">
      <c r="A65" s="66"/>
      <c r="B65" s="74" t="s">
        <v>36</v>
      </c>
      <c r="C65" s="55"/>
      <c r="D65" s="55"/>
      <c r="E65" s="111"/>
      <c r="F65" s="55"/>
      <c r="G65" s="75">
        <f>G64*0.05</f>
        <v>336275.97025000001</v>
      </c>
    </row>
    <row r="66" spans="1:7" ht="12" customHeight="1" x14ac:dyDescent="0.3">
      <c r="A66" s="66"/>
      <c r="B66" s="76" t="s">
        <v>37</v>
      </c>
      <c r="C66" s="54"/>
      <c r="D66" s="54"/>
      <c r="E66" s="112"/>
      <c r="F66" s="54"/>
      <c r="G66" s="77">
        <f>G65+G64</f>
        <v>7061795.3752499996</v>
      </c>
    </row>
    <row r="67" spans="1:7" ht="12" customHeight="1" x14ac:dyDescent="0.3">
      <c r="A67" s="66"/>
      <c r="B67" s="74" t="s">
        <v>38</v>
      </c>
      <c r="C67" s="55"/>
      <c r="D67" s="55"/>
      <c r="E67" s="111"/>
      <c r="F67" s="55"/>
      <c r="G67" s="75">
        <f>G12</f>
        <v>9000000</v>
      </c>
    </row>
    <row r="68" spans="1:7" ht="12" customHeight="1" x14ac:dyDescent="0.3">
      <c r="A68" s="66"/>
      <c r="B68" s="78" t="s">
        <v>39</v>
      </c>
      <c r="C68" s="79"/>
      <c r="D68" s="79"/>
      <c r="E68" s="113"/>
      <c r="F68" s="79"/>
      <c r="G68" s="80">
        <f>G67-G66</f>
        <v>1938204.6247500004</v>
      </c>
    </row>
    <row r="69" spans="1:7" ht="12" customHeight="1" x14ac:dyDescent="0.3">
      <c r="A69" s="66"/>
      <c r="B69" s="67" t="s">
        <v>40</v>
      </c>
      <c r="C69" s="68"/>
      <c r="D69" s="68"/>
      <c r="E69" s="114"/>
      <c r="F69" s="68"/>
      <c r="G69" s="63"/>
    </row>
    <row r="70" spans="1:7" ht="12.75" customHeight="1" thickBot="1" x14ac:dyDescent="0.35">
      <c r="A70" s="66"/>
      <c r="B70" s="81"/>
      <c r="C70" s="68"/>
      <c r="D70" s="68"/>
      <c r="E70" s="114"/>
      <c r="F70" s="68"/>
      <c r="G70" s="63"/>
    </row>
    <row r="71" spans="1:7" ht="12" customHeight="1" x14ac:dyDescent="0.3">
      <c r="A71" s="66"/>
      <c r="B71" s="93" t="s">
        <v>41</v>
      </c>
      <c r="C71" s="94"/>
      <c r="D71" s="94"/>
      <c r="E71" s="127"/>
      <c r="F71" s="95"/>
      <c r="G71" s="63"/>
    </row>
    <row r="72" spans="1:7" ht="12" customHeight="1" x14ac:dyDescent="0.3">
      <c r="A72" s="66"/>
      <c r="B72" s="96" t="s">
        <v>42</v>
      </c>
      <c r="C72" s="65"/>
      <c r="D72" s="65"/>
      <c r="E72" s="128"/>
      <c r="F72" s="97"/>
      <c r="G72" s="63"/>
    </row>
    <row r="73" spans="1:7" ht="12" customHeight="1" x14ac:dyDescent="0.3">
      <c r="A73" s="66"/>
      <c r="B73" s="96" t="s">
        <v>43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44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45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46</v>
      </c>
      <c r="C76" s="65"/>
      <c r="D76" s="65"/>
      <c r="E76" s="128"/>
      <c r="F76" s="97"/>
      <c r="G76" s="63"/>
    </row>
    <row r="77" spans="1:7" ht="12.75" customHeight="1" thickBot="1" x14ac:dyDescent="0.35">
      <c r="A77" s="66"/>
      <c r="B77" s="98" t="s">
        <v>47</v>
      </c>
      <c r="C77" s="99"/>
      <c r="D77" s="99"/>
      <c r="E77" s="129"/>
      <c r="F77" s="100"/>
      <c r="G77" s="63"/>
    </row>
    <row r="78" spans="1:7" ht="12.75" customHeight="1" x14ac:dyDescent="0.3">
      <c r="A78" s="66"/>
      <c r="B78" s="91"/>
      <c r="C78" s="65"/>
      <c r="D78" s="65"/>
      <c r="E78" s="128"/>
      <c r="F78" s="65"/>
      <c r="G78" s="63"/>
    </row>
    <row r="79" spans="1:7" ht="15" customHeight="1" thickBot="1" x14ac:dyDescent="0.35">
      <c r="A79" s="66"/>
      <c r="B79" s="156" t="s">
        <v>48</v>
      </c>
      <c r="C79" s="157"/>
      <c r="D79" s="90"/>
      <c r="E79" s="130"/>
      <c r="F79" s="57"/>
      <c r="G79" s="63"/>
    </row>
    <row r="80" spans="1:7" ht="12" customHeight="1" x14ac:dyDescent="0.3">
      <c r="A80" s="66"/>
      <c r="B80" s="83" t="s">
        <v>33</v>
      </c>
      <c r="C80" s="58" t="s">
        <v>109</v>
      </c>
      <c r="D80" s="84" t="s">
        <v>49</v>
      </c>
      <c r="E80" s="130"/>
      <c r="F80" s="57"/>
      <c r="G80" s="63"/>
    </row>
    <row r="81" spans="1:7" ht="12" customHeight="1" x14ac:dyDescent="0.3">
      <c r="A81" s="66"/>
      <c r="B81" s="85" t="s">
        <v>50</v>
      </c>
      <c r="C81" s="59">
        <f>G29</f>
        <v>2860000</v>
      </c>
      <c r="D81" s="86">
        <f>(C81/C87)</f>
        <v>0.40499615862895932</v>
      </c>
      <c r="E81" s="130"/>
      <c r="F81" s="57"/>
      <c r="G81" s="63"/>
    </row>
    <row r="82" spans="1:7" ht="12" customHeight="1" x14ac:dyDescent="0.3">
      <c r="A82" s="66"/>
      <c r="B82" s="85" t="s">
        <v>51</v>
      </c>
      <c r="C82" s="59">
        <f>G34</f>
        <v>0</v>
      </c>
      <c r="D82" s="86">
        <v>0</v>
      </c>
      <c r="E82" s="130"/>
      <c r="F82" s="57"/>
      <c r="G82" s="63"/>
    </row>
    <row r="83" spans="1:7" ht="12" customHeight="1" x14ac:dyDescent="0.3">
      <c r="A83" s="66"/>
      <c r="B83" s="85" t="s">
        <v>52</v>
      </c>
      <c r="C83" s="59">
        <f>G39</f>
        <v>415000.00000000006</v>
      </c>
      <c r="D83" s="86">
        <f>(C83/C87)</f>
        <v>5.8766925115740609E-2</v>
      </c>
      <c r="E83" s="130"/>
      <c r="F83" s="57"/>
      <c r="G83" s="63"/>
    </row>
    <row r="84" spans="1:7" ht="12" customHeight="1" x14ac:dyDescent="0.3">
      <c r="A84" s="66"/>
      <c r="B84" s="85" t="s">
        <v>27</v>
      </c>
      <c r="C84" s="59">
        <f>G56</f>
        <v>2332449.4049999998</v>
      </c>
      <c r="D84" s="86">
        <f>(C84/C87)</f>
        <v>0.33029127595153907</v>
      </c>
      <c r="E84" s="130"/>
      <c r="F84" s="57"/>
      <c r="G84" s="63"/>
    </row>
    <row r="85" spans="1:7" ht="12" customHeight="1" x14ac:dyDescent="0.3">
      <c r="A85" s="66"/>
      <c r="B85" s="85" t="s">
        <v>53</v>
      </c>
      <c r="C85" s="60">
        <f>G62</f>
        <v>1118070</v>
      </c>
      <c r="D85" s="86">
        <f>(C85/C87)</f>
        <v>0.15832659268471347</v>
      </c>
      <c r="E85" s="115"/>
      <c r="F85" s="62"/>
      <c r="G85" s="63"/>
    </row>
    <row r="86" spans="1:7" ht="12" customHeight="1" x14ac:dyDescent="0.3">
      <c r="A86" s="66"/>
      <c r="B86" s="85" t="s">
        <v>54</v>
      </c>
      <c r="C86" s="60">
        <f>G65</f>
        <v>336275.97025000001</v>
      </c>
      <c r="D86" s="86">
        <f>(C86/C87)</f>
        <v>4.7619047619047623E-2</v>
      </c>
      <c r="E86" s="115"/>
      <c r="F86" s="62"/>
      <c r="G86" s="63"/>
    </row>
    <row r="87" spans="1:7" ht="12.75" customHeight="1" thickBot="1" x14ac:dyDescent="0.35">
      <c r="A87" s="66"/>
      <c r="B87" s="87" t="s">
        <v>55</v>
      </c>
      <c r="C87" s="88">
        <f>SUM(C81:C86)</f>
        <v>7061795.3752499996</v>
      </c>
      <c r="D87" s="89">
        <f>SUM(D81:D86)</f>
        <v>1.0000000000000002</v>
      </c>
      <c r="E87" s="115"/>
      <c r="F87" s="62"/>
      <c r="G87" s="63"/>
    </row>
    <row r="88" spans="1:7" ht="12" customHeight="1" x14ac:dyDescent="0.3">
      <c r="A88" s="66"/>
      <c r="B88" s="81"/>
      <c r="C88" s="68"/>
      <c r="D88" s="68"/>
      <c r="E88" s="114"/>
      <c r="F88" s="68"/>
      <c r="G88" s="63"/>
    </row>
    <row r="89" spans="1:7" ht="12.75" customHeight="1" x14ac:dyDescent="0.3">
      <c r="A89" s="66"/>
      <c r="B89" s="82"/>
      <c r="C89" s="68"/>
      <c r="D89" s="68"/>
      <c r="E89" s="114"/>
      <c r="F89" s="68"/>
      <c r="G89" s="63"/>
    </row>
    <row r="90" spans="1:7" ht="12" customHeight="1" thickBot="1" x14ac:dyDescent="0.35">
      <c r="A90" s="56"/>
      <c r="B90" s="102"/>
      <c r="C90" s="103" t="s">
        <v>70</v>
      </c>
      <c r="D90" s="104"/>
      <c r="E90" s="116"/>
      <c r="F90" s="61"/>
      <c r="G90" s="63"/>
    </row>
    <row r="91" spans="1:7" ht="12" customHeight="1" x14ac:dyDescent="0.3">
      <c r="A91" s="66"/>
      <c r="B91" s="105" t="s">
        <v>94</v>
      </c>
      <c r="C91" s="142">
        <v>20000</v>
      </c>
      <c r="D91" s="142">
        <v>30000</v>
      </c>
      <c r="E91" s="142">
        <v>40000</v>
      </c>
      <c r="F91" s="101"/>
      <c r="G91" s="64"/>
    </row>
    <row r="92" spans="1:7" ht="12.75" customHeight="1" thickBot="1" x14ac:dyDescent="0.35">
      <c r="A92" s="66"/>
      <c r="B92" s="87" t="s">
        <v>95</v>
      </c>
      <c r="C92" s="88">
        <f>(G66/C91)</f>
        <v>353.0897687625</v>
      </c>
      <c r="D92" s="88">
        <f>(G66/D91)</f>
        <v>235.39317917499997</v>
      </c>
      <c r="E92" s="117">
        <f>(G66/E91)</f>
        <v>176.54488438125</v>
      </c>
      <c r="F92" s="101"/>
      <c r="G92" s="64"/>
    </row>
    <row r="93" spans="1:7" ht="15.6" customHeight="1" x14ac:dyDescent="0.3">
      <c r="A93" s="66"/>
      <c r="B93" s="92" t="s">
        <v>56</v>
      </c>
      <c r="C93" s="65"/>
      <c r="D93" s="65"/>
      <c r="E93" s="128"/>
      <c r="F93" s="65"/>
      <c r="G93" s="65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EBF90D-2814-4BDC-B27B-49478E994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C94D83-DB90-46DB-B9A6-808FBEFC8B7A}">
  <ds:schemaRefs>
    <ds:schemaRef ds:uri="http://purl.org/dc/elements/1.1/"/>
    <ds:schemaRef ds:uri="c5dbce2d-49dc-4afe-a5b0-d7fb7a901161"/>
    <ds:schemaRef ds:uri="http://schemas.microsoft.com/office/2006/metadata/properties"/>
    <ds:schemaRef ds:uri="http://schemas.microsoft.com/office/2006/documentManagement/types"/>
    <ds:schemaRef ds:uri="1030f0af-99cb-42f1-88fc-acec73331192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Limón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Ahumada Fritis Armando Segundo</dc:creator>
  <cp:lastModifiedBy>Salinas Alvarez Mariana Beatriz</cp:lastModifiedBy>
  <dcterms:created xsi:type="dcterms:W3CDTF">2020-11-27T12:49:26Z</dcterms:created>
  <dcterms:modified xsi:type="dcterms:W3CDTF">2022-07-01T20:04:38Z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