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8b\AC\Temp\"/>
    </mc:Choice>
  </mc:AlternateContent>
  <xr:revisionPtr revIDLastSave="22" documentId="8_{74B18EA5-AA0E-4700-9118-D4B32AB83D7F}" xr6:coauthVersionLast="47" xr6:coauthVersionMax="47" xr10:uidLastSave="{FA4F6264-536E-4F35-B1CC-BAC7230A9A9B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G37" i="1"/>
  <c r="G24" i="1"/>
  <c r="G61" i="1"/>
  <c r="C84" i="1" s="1"/>
  <c r="G55" i="1"/>
  <c r="G53" i="1"/>
  <c r="G51" i="1"/>
  <c r="G50" i="1"/>
  <c r="G48" i="1"/>
  <c r="G47" i="1"/>
  <c r="G46" i="1"/>
  <c r="G44" i="1"/>
  <c r="G56" i="1"/>
  <c r="C83" i="1" s="1"/>
  <c r="G39" i="1"/>
  <c r="G38" i="1"/>
  <c r="G36" i="1"/>
  <c r="G26" i="1"/>
  <c r="G25" i="1"/>
  <c r="G23" i="1"/>
  <c r="G22" i="1"/>
  <c r="G21" i="1"/>
  <c r="G27" i="1" s="1"/>
  <c r="C80" i="1" s="1"/>
  <c r="G12" i="1"/>
  <c r="G66" i="1"/>
  <c r="G40" i="1"/>
  <c r="C82" i="1" s="1"/>
  <c r="G63" i="1"/>
  <c r="G64" i="1"/>
  <c r="C85" i="1" s="1"/>
  <c r="G65" i="1"/>
  <c r="G67" i="1"/>
  <c r="E91" i="1"/>
  <c r="C91" i="1"/>
  <c r="D91" i="1"/>
  <c r="C86" i="1" l="1"/>
  <c r="D82" i="1" l="1"/>
  <c r="D84" i="1"/>
  <c r="D83" i="1"/>
  <c r="D80" i="1"/>
  <c r="D85" i="1"/>
  <c r="D86" i="1" l="1"/>
</calcChain>
</file>

<file path=xl/sharedStrings.xml><?xml version="1.0" encoding="utf-8"?>
<sst xmlns="http://schemas.openxmlformats.org/spreadsheetml/2006/main" count="150" uniqueCount="107">
  <si>
    <t>RUBRO O CULTIVO</t>
  </si>
  <si>
    <t>MAIZ CHOCLO</t>
  </si>
  <si>
    <t>RENDIMIENTO (uu/ha)</t>
  </si>
  <si>
    <t>VARIEDAD</t>
  </si>
  <si>
    <t>CHOCLERO</t>
  </si>
  <si>
    <t>Fecha Estimada precio venta</t>
  </si>
  <si>
    <t>Noviembre - Marzo</t>
  </si>
  <si>
    <t>NIVEL TECNOLÓGICO</t>
  </si>
  <si>
    <t>BAJO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</si>
  <si>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</si>
  <si>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</si>
  <si>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</si>
  <si>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</si>
  <si>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</si>
  <si>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</si>
  <si>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</si>
  <si>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</si>
  <si>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</si>
  <si>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VICUÑA -LA HIGUERA</t>
  </si>
  <si>
    <t>FECHA DE COSECHA</t>
  </si>
  <si>
    <t>FECHA PRECIO INSUMOS</t>
  </si>
  <si>
    <t>CONTINGENCIA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</si>
  <si>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</si>
  <si>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</si>
  <si>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</si>
  <si>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</si>
  <si>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</si>
  <si>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</si>
  <si>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</si>
  <si>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</si>
  <si>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abono de fondo</t>
  </si>
  <si>
    <t>JH</t>
  </si>
  <si>
    <t>Junio-Oct</t>
  </si>
  <si>
    <t>Siembra</t>
  </si>
  <si>
    <t>Desmalezado</t>
  </si>
  <si>
    <t>Julio-Diciem</t>
  </si>
  <si>
    <t>Desinfecciones</t>
  </si>
  <si>
    <t>Julio Sep</t>
  </si>
  <si>
    <t>Aplicación</t>
  </si>
  <si>
    <t xml:space="preserve">Cosecha </t>
  </si>
  <si>
    <t>Nombie-Marz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</si>
  <si>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</si>
  <si>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</si>
  <si>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</si>
  <si>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</si>
  <si>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</si>
  <si>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</si>
  <si>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Melgadura</t>
  </si>
  <si>
    <t>Rastaje</t>
  </si>
  <si>
    <t>Subtotal Costo Maquinaria</t>
  </si>
  <si>
    <t>INSUMOS</t>
  </si>
  <si>
    <t>UNIDAD (Kg/l/u</t>
  </si>
  <si>
    <t>CANTIDAD (kg/I/u)</t>
  </si>
  <si>
    <t>SUBTOTAL ($)</t>
  </si>
  <si>
    <t>SEMILLAS</t>
  </si>
  <si>
    <t>Kg</t>
  </si>
  <si>
    <t>Mayo-Sept</t>
  </si>
  <si>
    <t>FERTILIZANTES</t>
  </si>
  <si>
    <t>Urea</t>
  </si>
  <si>
    <t>25 kg</t>
  </si>
  <si>
    <t>Juni-Dicie</t>
  </si>
  <si>
    <t>Fosfato Diamónico</t>
  </si>
  <si>
    <t>Sacos 25 kg</t>
  </si>
  <si>
    <t>Junio-Octb</t>
  </si>
  <si>
    <t>Guano</t>
  </si>
  <si>
    <t>Sacos 50 kg</t>
  </si>
  <si>
    <t>INSECTICIDAS</t>
  </si>
  <si>
    <t>Lorsban PLUS</t>
  </si>
  <si>
    <t>Lt</t>
  </si>
  <si>
    <t>MTD 600 SL</t>
  </si>
  <si>
    <t>ACARICIDA</t>
  </si>
  <si>
    <t>Omite 30 WP</t>
  </si>
  <si>
    <t>HERBICIDA</t>
  </si>
  <si>
    <t>Afalon Flow</t>
  </si>
  <si>
    <t>Agost-Dicie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</si>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</sst>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  <numFmt numFmtId="168" formatCode="_ * #,##0.00_ ;_ * \-#,##0.00_ ;_ * &quot;-&quot;_ ;_ @_ "/>
  </numFmts>
  <fonts count="18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2">
    <xf numFmtId="0" fontId="0" fillId="0" borderId="0" xfId="0"/>
    <xf numFmtId="0" fontId="11" fillId="3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4" borderId="0" xfId="0" applyFont="1" applyFill="1"/>
    <xf numFmtId="0" fontId="0" fillId="4" borderId="0" xfId="0" applyFill="1"/>
    <xf numFmtId="0" fontId="13" fillId="0" borderId="0" xfId="0" applyFont="1"/>
    <xf numFmtId="0" fontId="11" fillId="5" borderId="0" xfId="0" applyFont="1" applyFill="1" applyAlignment="1">
      <alignment vertical="center" wrapText="1"/>
    </xf>
    <xf numFmtId="166" fontId="8" fillId="4" borderId="0" xfId="2" applyNumberFormat="1" applyFont="1" applyFill="1" applyBorder="1"/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166" fontId="8" fillId="0" borderId="0" xfId="2" applyNumberFormat="1" applyFont="1" applyBorder="1"/>
    <xf numFmtId="0" fontId="0" fillId="0" borderId="1" xfId="0" applyBorder="1" applyAlignment="1">
      <alignment horizontal="center"/>
    </xf>
    <xf numFmtId="166" fontId="9" fillId="3" borderId="1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66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/>
    <xf numFmtId="166" fontId="14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9" fillId="5" borderId="0" xfId="0" applyFont="1" applyFill="1"/>
    <xf numFmtId="3" fontId="9" fillId="5" borderId="0" xfId="0" applyNumberFormat="1" applyFont="1" applyFill="1"/>
    <xf numFmtId="0" fontId="9" fillId="3" borderId="0" xfId="0" applyFont="1" applyFill="1" applyAlignment="1">
      <alignment horizontal="left"/>
    </xf>
    <xf numFmtId="0" fontId="0" fillId="3" borderId="0" xfId="0" applyFill="1"/>
    <xf numFmtId="3" fontId="9" fillId="3" borderId="0" xfId="0" applyNumberFormat="1" applyFont="1" applyFill="1"/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vertical="center"/>
    </xf>
    <xf numFmtId="0" fontId="17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6" borderId="14" xfId="0" applyNumberFormat="1" applyFont="1" applyFill="1" applyBorder="1" applyAlignment="1">
      <alignment vertical="center"/>
    </xf>
    <xf numFmtId="49" fontId="6" fillId="6" borderId="15" xfId="0" applyNumberFormat="1" applyFont="1" applyFill="1" applyBorder="1"/>
    <xf numFmtId="49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9" fontId="6" fillId="2" borderId="18" xfId="0" applyNumberFormat="1" applyFont="1" applyFill="1" applyBorder="1"/>
    <xf numFmtId="167" fontId="4" fillId="2" borderId="17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167" fontId="4" fillId="6" borderId="20" xfId="0" applyNumberFormat="1" applyFont="1" applyFill="1" applyBorder="1" applyAlignment="1">
      <alignment vertical="center"/>
    </xf>
    <xf numFmtId="9" fontId="4" fillId="6" borderId="2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49" fontId="4" fillId="6" borderId="22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8" fontId="8" fillId="0" borderId="0" xfId="1" applyNumberFormat="1" applyFont="1" applyBorder="1"/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20" xfId="1" applyFont="1" applyFill="1" applyBorder="1" applyAlignment="1">
      <alignment vertical="center"/>
    </xf>
    <xf numFmtId="164" fontId="4" fillId="6" borderId="21" xfId="1" applyFont="1" applyFill="1" applyBorder="1" applyAlignment="1">
      <alignment vertical="center"/>
    </xf>
    <xf numFmtId="164" fontId="8" fillId="0" borderId="0" xfId="1" applyFont="1" applyBorder="1"/>
    <xf numFmtId="1" fontId="12" fillId="0" borderId="1" xfId="0" applyNumberFormat="1" applyFont="1" applyBorder="1" applyAlignment="1">
      <alignment horizontal="center"/>
    </xf>
    <xf numFmtId="166" fontId="4" fillId="2" borderId="17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F9E38071-6F69-9300-2618-4EEABB6BE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73818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I94"/>
  <sheetViews>
    <sheetView tabSelected="1" topLeftCell="A56" workbookViewId="0">
      <selection activeCell="G12" sqref="G12"/>
    </sheetView>
  </sheetViews>
  <sheetFormatPr defaultColWidth="11.42578125" defaultRowHeight="15"/>
  <cols>
    <col min="1" max="1" width="4" customWidth="1"/>
    <col min="2" max="2" width="33.140625" customWidth="1"/>
    <col min="4" max="4" width="15.5703125" bestFit="1" customWidth="1"/>
    <col min="6" max="6" width="23.5703125" bestFit="1" customWidth="1"/>
    <col min="7" max="7" width="15.5703125" bestFit="1" customWidth="1"/>
  </cols>
  <sheetData>
    <row r="9" spans="2:7">
      <c r="B9" s="1" t="s">
        <v>0</v>
      </c>
      <c r="C9" s="89" t="s">
        <v>1</v>
      </c>
      <c r="D9" s="89"/>
      <c r="F9" s="1" t="s">
        <v>2</v>
      </c>
      <c r="G9" s="2">
        <v>45000</v>
      </c>
    </row>
    <row r="10" spans="2:7">
      <c r="B10" s="3" t="s">
        <v>3</v>
      </c>
      <c r="C10" s="90" t="s">
        <v>4</v>
      </c>
      <c r="D10" s="90"/>
      <c r="F10" s="4" t="s">
        <v>5</v>
      </c>
      <c r="G10" s="5" t="s">
        <v>6</v>
      </c>
    </row>
    <row r="11" spans="2:7">
      <c r="B11" s="3" t="s">
        <v>7</v>
      </c>
      <c r="C11" s="90" t="s">
        <v>8</v>
      </c>
      <c r="D11" s="90"/>
      <c r="F11" s="4" t="s">
        <v>9</v>
      </c>
      <c r="G11" s="6">
        <v>140</v>
      </c>
    </row>
    <row r="12" spans="2:7">
      <c r="B12" s="3" t="s">
        <v>10</v>
      </c>
      <c r="C12" s="90" t="s">
        <v>11</v>
      </c>
      <c r="D12" s="90"/>
      <c r="F12" s="4" t="s">
        <v>12</v>
      </c>
      <c r="G12" s="6">
        <f>SUM(G11*G9)</f>
        <v>6300000</v>
      </c>
    </row>
    <row r="13" spans="2:7">
      <c r="B13" s="3" t="s">
        <v>13</v>
      </c>
      <c r="C13" s="91" t="s">
        <v>14</v>
      </c>
      <c r="D13" s="91"/>
      <c r="F13" s="4" t="s">
        <v>15</v>
      </c>
      <c r="G13" s="7" t="s">
        <v>16</v>
      </c>
    </row>
    <row r="14" spans="2:7">
      <c r="B14" s="8" t="s">
        <v>17</v>
      </c>
      <c r="C14" s="90" t="s">
        <v>18</v>
      </c>
      <c r="D14" s="90"/>
      <c r="F14" s="4" t="s">
        <v>19</v>
      </c>
      <c r="G14" s="5" t="s">
        <v>6</v>
      </c>
    </row>
    <row r="15" spans="2:7">
      <c r="B15" s="8" t="s">
        <v>20</v>
      </c>
      <c r="C15" s="87">
        <v>2021</v>
      </c>
      <c r="D15" s="87"/>
      <c r="F15" s="4" t="s">
        <v>21</v>
      </c>
      <c r="G15" s="7"/>
    </row>
    <row r="16" spans="2:7">
      <c r="B16" s="9"/>
      <c r="C16" s="10"/>
      <c r="D16" s="10"/>
      <c r="E16" s="10"/>
      <c r="F16" s="10"/>
      <c r="G16" s="10"/>
    </row>
    <row r="17" spans="2:9">
      <c r="B17" s="88" t="s">
        <v>22</v>
      </c>
      <c r="C17" s="88"/>
      <c r="D17" s="88"/>
      <c r="E17" s="88"/>
      <c r="F17" s="88"/>
      <c r="G17" s="88"/>
    </row>
    <row r="18" spans="2:9">
      <c r="B18" s="11"/>
      <c r="C18" s="9"/>
      <c r="D18" s="9"/>
      <c r="E18" s="9"/>
      <c r="F18" s="9"/>
      <c r="G18" s="9"/>
    </row>
    <row r="19" spans="2:9">
      <c r="B19" s="12" t="s">
        <v>23</v>
      </c>
      <c r="C19" s="10"/>
      <c r="D19" s="10"/>
      <c r="E19" s="10"/>
      <c r="F19" s="13"/>
      <c r="G19" s="13"/>
    </row>
    <row r="20" spans="2:9">
      <c r="B20" s="14" t="s">
        <v>24</v>
      </c>
      <c r="C20" s="14" t="s">
        <v>25</v>
      </c>
      <c r="D20" s="14" t="s">
        <v>26</v>
      </c>
      <c r="E20" s="14" t="s">
        <v>27</v>
      </c>
      <c r="F20" s="15" t="s">
        <v>28</v>
      </c>
      <c r="G20" s="16" t="s">
        <v>29</v>
      </c>
    </row>
    <row r="21" spans="2:9">
      <c r="B21" s="4" t="s">
        <v>30</v>
      </c>
      <c r="C21" s="17" t="s">
        <v>31</v>
      </c>
      <c r="D21" s="17">
        <v>4</v>
      </c>
      <c r="E21" s="17" t="s">
        <v>32</v>
      </c>
      <c r="F21" s="18">
        <v>30000</v>
      </c>
      <c r="G21" s="18">
        <f t="shared" ref="G21:G26" si="0">F21*D21</f>
        <v>120000</v>
      </c>
    </row>
    <row r="22" spans="2:9">
      <c r="B22" s="19" t="s">
        <v>33</v>
      </c>
      <c r="C22" s="17" t="s">
        <v>31</v>
      </c>
      <c r="D22" s="17">
        <v>2</v>
      </c>
      <c r="E22" s="17" t="s">
        <v>32</v>
      </c>
      <c r="F22" s="18">
        <v>30000</v>
      </c>
      <c r="G22" s="18">
        <f t="shared" si="0"/>
        <v>60000</v>
      </c>
    </row>
    <row r="23" spans="2:9">
      <c r="B23" s="19" t="s">
        <v>34</v>
      </c>
      <c r="C23" s="17" t="s">
        <v>31</v>
      </c>
      <c r="D23" s="17">
        <v>15</v>
      </c>
      <c r="E23" s="17" t="s">
        <v>35</v>
      </c>
      <c r="F23" s="18">
        <v>30000</v>
      </c>
      <c r="G23" s="18">
        <f t="shared" si="0"/>
        <v>450000</v>
      </c>
    </row>
    <row r="24" spans="2:9">
      <c r="B24" s="19" t="s">
        <v>36</v>
      </c>
      <c r="C24" s="17" t="s">
        <v>31</v>
      </c>
      <c r="D24" s="85">
        <v>1.3333333333333333</v>
      </c>
      <c r="E24" s="17" t="s">
        <v>37</v>
      </c>
      <c r="F24" s="18">
        <v>30000</v>
      </c>
      <c r="G24" s="18">
        <f t="shared" si="0"/>
        <v>40000</v>
      </c>
      <c r="I24" s="84"/>
    </row>
    <row r="25" spans="2:9">
      <c r="B25" s="19" t="s">
        <v>38</v>
      </c>
      <c r="C25" s="17" t="s">
        <v>31</v>
      </c>
      <c r="D25" s="17">
        <v>24</v>
      </c>
      <c r="E25" s="17" t="s">
        <v>35</v>
      </c>
      <c r="F25" s="18">
        <v>30000</v>
      </c>
      <c r="G25" s="18">
        <f t="shared" si="0"/>
        <v>720000</v>
      </c>
    </row>
    <row r="26" spans="2:9">
      <c r="B26" s="19" t="s">
        <v>39</v>
      </c>
      <c r="C26" s="17" t="s">
        <v>31</v>
      </c>
      <c r="D26" s="17">
        <v>20</v>
      </c>
      <c r="E26" s="17" t="s">
        <v>40</v>
      </c>
      <c r="F26" s="18">
        <v>30000</v>
      </c>
      <c r="G26" s="18">
        <f t="shared" si="0"/>
        <v>600000</v>
      </c>
    </row>
    <row r="27" spans="2:9">
      <c r="B27" s="20" t="s">
        <v>41</v>
      </c>
      <c r="C27" s="21"/>
      <c r="D27" s="21"/>
      <c r="E27" s="21"/>
      <c r="F27" s="22"/>
      <c r="G27" s="23">
        <f>SUM(G21:G26)</f>
        <v>1990000</v>
      </c>
    </row>
    <row r="28" spans="2:9">
      <c r="F28" s="24"/>
      <c r="G28" s="24"/>
    </row>
    <row r="29" spans="2:9">
      <c r="B29" s="12" t="s">
        <v>42</v>
      </c>
      <c r="F29" s="24"/>
      <c r="G29" s="24"/>
    </row>
    <row r="30" spans="2:9">
      <c r="B30" s="14" t="s">
        <v>24</v>
      </c>
      <c r="C30" s="14" t="s">
        <v>25</v>
      </c>
      <c r="D30" s="14" t="s">
        <v>26</v>
      </c>
      <c r="E30" s="14" t="s">
        <v>27</v>
      </c>
      <c r="F30" s="15" t="s">
        <v>28</v>
      </c>
      <c r="G30" s="16" t="s">
        <v>29</v>
      </c>
    </row>
    <row r="31" spans="2:9">
      <c r="B31" s="19"/>
      <c r="C31" s="25"/>
      <c r="D31" s="25"/>
      <c r="E31" s="25"/>
      <c r="F31" s="18"/>
      <c r="G31" s="18"/>
    </row>
    <row r="32" spans="2:9">
      <c r="B32" s="20" t="s">
        <v>43</v>
      </c>
      <c r="C32" s="21"/>
      <c r="D32" s="21"/>
      <c r="E32" s="21"/>
      <c r="F32" s="22"/>
      <c r="G32" s="26"/>
    </row>
    <row r="33" spans="2:9">
      <c r="F33" s="24"/>
      <c r="G33" s="24"/>
    </row>
    <row r="34" spans="2:9">
      <c r="B34" s="12" t="s">
        <v>44</v>
      </c>
      <c r="F34" s="24"/>
      <c r="G34" s="24"/>
    </row>
    <row r="35" spans="2:9">
      <c r="B35" s="14" t="s">
        <v>24</v>
      </c>
      <c r="C35" s="14" t="s">
        <v>25</v>
      </c>
      <c r="D35" s="14" t="s">
        <v>26</v>
      </c>
      <c r="E35" s="14" t="s">
        <v>27</v>
      </c>
      <c r="F35" s="15" t="s">
        <v>28</v>
      </c>
      <c r="G35" s="16" t="s">
        <v>29</v>
      </c>
    </row>
    <row r="36" spans="2:9">
      <c r="B36" s="19" t="s">
        <v>45</v>
      </c>
      <c r="C36" s="27" t="s">
        <v>46</v>
      </c>
      <c r="D36" s="27">
        <v>6.25E-2</v>
      </c>
      <c r="E36" s="28" t="s">
        <v>32</v>
      </c>
      <c r="F36" s="29">
        <v>200000</v>
      </c>
      <c r="G36" s="29">
        <f>F36*D36</f>
        <v>12500</v>
      </c>
      <c r="I36" s="79"/>
    </row>
    <row r="37" spans="2:9">
      <c r="B37" s="19" t="s">
        <v>36</v>
      </c>
      <c r="C37" s="27" t="s">
        <v>46</v>
      </c>
      <c r="D37" s="27">
        <v>0.18</v>
      </c>
      <c r="E37" s="28" t="s">
        <v>32</v>
      </c>
      <c r="F37" s="29">
        <v>200000</v>
      </c>
      <c r="G37" s="29">
        <f>F37*D37</f>
        <v>36000</v>
      </c>
      <c r="I37" s="79"/>
    </row>
    <row r="38" spans="2:9">
      <c r="B38" s="19" t="s">
        <v>47</v>
      </c>
      <c r="C38" s="27" t="s">
        <v>46</v>
      </c>
      <c r="D38" s="27">
        <v>0.05</v>
      </c>
      <c r="E38" s="28" t="s">
        <v>32</v>
      </c>
      <c r="F38" s="29">
        <v>200000</v>
      </c>
      <c r="G38" s="29">
        <f>F38*D38</f>
        <v>10000</v>
      </c>
      <c r="I38" s="79"/>
    </row>
    <row r="39" spans="2:9">
      <c r="B39" s="19" t="s">
        <v>48</v>
      </c>
      <c r="C39" s="27" t="s">
        <v>46</v>
      </c>
      <c r="D39" s="27">
        <v>0.05</v>
      </c>
      <c r="E39" s="28" t="s">
        <v>32</v>
      </c>
      <c r="F39" s="29">
        <v>200000</v>
      </c>
      <c r="G39" s="29">
        <f>F39*D39</f>
        <v>10000</v>
      </c>
      <c r="I39" s="79"/>
    </row>
    <row r="40" spans="2:9">
      <c r="B40" s="20" t="s">
        <v>49</v>
      </c>
      <c r="C40" s="21"/>
      <c r="D40" s="21"/>
      <c r="E40" s="21"/>
      <c r="F40" s="22"/>
      <c r="G40" s="23">
        <f>SUM(G36:G39)</f>
        <v>68500</v>
      </c>
    </row>
    <row r="41" spans="2:9">
      <c r="F41" s="24"/>
      <c r="G41" s="24"/>
    </row>
    <row r="42" spans="2:9">
      <c r="B42" s="12" t="s">
        <v>50</v>
      </c>
      <c r="F42" s="24"/>
      <c r="G42" s="24"/>
    </row>
    <row r="43" spans="2:9">
      <c r="B43" s="14" t="s">
        <v>50</v>
      </c>
      <c r="C43" s="30" t="s">
        <v>51</v>
      </c>
      <c r="D43" s="30" t="s">
        <v>52</v>
      </c>
      <c r="E43" s="14" t="s">
        <v>27</v>
      </c>
      <c r="F43" s="16" t="s">
        <v>28</v>
      </c>
      <c r="G43" s="16" t="s">
        <v>53</v>
      </c>
    </row>
    <row r="44" spans="2:9">
      <c r="B44" s="31" t="s">
        <v>54</v>
      </c>
      <c r="C44" s="25" t="s">
        <v>55</v>
      </c>
      <c r="D44" s="25">
        <v>40</v>
      </c>
      <c r="E44" s="25" t="s">
        <v>56</v>
      </c>
      <c r="F44" s="18">
        <v>9250</v>
      </c>
      <c r="G44" s="18">
        <f>D44*F44</f>
        <v>370000</v>
      </c>
    </row>
    <row r="45" spans="2:9">
      <c r="B45" s="31" t="s">
        <v>57</v>
      </c>
      <c r="C45" s="25"/>
      <c r="D45" s="25"/>
      <c r="E45" s="25"/>
      <c r="F45" s="18"/>
      <c r="G45" s="18"/>
    </row>
    <row r="46" spans="2:9">
      <c r="B46" s="19" t="s">
        <v>58</v>
      </c>
      <c r="C46" s="25" t="s">
        <v>59</v>
      </c>
      <c r="D46" s="25">
        <v>18</v>
      </c>
      <c r="E46" s="25" t="s">
        <v>60</v>
      </c>
      <c r="F46" s="18">
        <v>32700</v>
      </c>
      <c r="G46" s="18">
        <f t="shared" ref="G46:G55" si="1">D46*F46</f>
        <v>588600</v>
      </c>
    </row>
    <row r="47" spans="2:9">
      <c r="B47" s="32" t="s">
        <v>61</v>
      </c>
      <c r="C47" s="25" t="s">
        <v>62</v>
      </c>
      <c r="D47" s="25">
        <v>6</v>
      </c>
      <c r="E47" s="27" t="s">
        <v>63</v>
      </c>
      <c r="F47" s="18">
        <v>41740</v>
      </c>
      <c r="G47" s="18">
        <f t="shared" si="1"/>
        <v>250440</v>
      </c>
    </row>
    <row r="48" spans="2:9">
      <c r="B48" s="19" t="s">
        <v>64</v>
      </c>
      <c r="C48" s="25" t="s">
        <v>65</v>
      </c>
      <c r="D48" s="25">
        <v>50</v>
      </c>
      <c r="E48" s="25" t="s">
        <v>63</v>
      </c>
      <c r="F48" s="18">
        <v>4646</v>
      </c>
      <c r="G48" s="18">
        <f t="shared" si="1"/>
        <v>232300</v>
      </c>
    </row>
    <row r="49" spans="2:7">
      <c r="B49" s="31" t="s">
        <v>66</v>
      </c>
      <c r="C49" s="25"/>
      <c r="D49" s="25"/>
      <c r="E49" s="25"/>
      <c r="F49" s="18"/>
      <c r="G49" s="18"/>
    </row>
    <row r="50" spans="2:7">
      <c r="B50" s="19" t="s">
        <v>67</v>
      </c>
      <c r="C50" s="25" t="s">
        <v>68</v>
      </c>
      <c r="D50" s="25">
        <v>6</v>
      </c>
      <c r="E50" s="25" t="s">
        <v>60</v>
      </c>
      <c r="F50" s="18">
        <v>25200</v>
      </c>
      <c r="G50" s="18">
        <f t="shared" si="1"/>
        <v>151200</v>
      </c>
    </row>
    <row r="51" spans="2:7">
      <c r="B51" s="19" t="s">
        <v>69</v>
      </c>
      <c r="C51" s="25" t="s">
        <v>68</v>
      </c>
      <c r="D51" s="25">
        <v>6</v>
      </c>
      <c r="E51" s="25" t="s">
        <v>60</v>
      </c>
      <c r="F51" s="18">
        <v>22960</v>
      </c>
      <c r="G51" s="18">
        <f t="shared" si="1"/>
        <v>137760</v>
      </c>
    </row>
    <row r="52" spans="2:7">
      <c r="B52" s="31" t="s">
        <v>70</v>
      </c>
      <c r="C52" s="25"/>
      <c r="D52" s="25"/>
      <c r="E52" s="25"/>
      <c r="F52" s="18"/>
      <c r="G52" s="18"/>
    </row>
    <row r="53" spans="2:7">
      <c r="B53" s="19" t="s">
        <v>71</v>
      </c>
      <c r="C53" s="25" t="s">
        <v>55</v>
      </c>
      <c r="D53" s="25">
        <v>3</v>
      </c>
      <c r="E53" s="25" t="s">
        <v>60</v>
      </c>
      <c r="F53" s="18">
        <v>42700</v>
      </c>
      <c r="G53" s="18">
        <f t="shared" si="1"/>
        <v>128100</v>
      </c>
    </row>
    <row r="54" spans="2:7">
      <c r="B54" s="31" t="s">
        <v>72</v>
      </c>
      <c r="C54" s="25"/>
      <c r="D54" s="25"/>
      <c r="E54" s="25"/>
      <c r="F54" s="18"/>
      <c r="G54" s="18"/>
    </row>
    <row r="55" spans="2:7">
      <c r="B55" s="19" t="s">
        <v>73</v>
      </c>
      <c r="C55" s="25" t="s">
        <v>55</v>
      </c>
      <c r="D55" s="25">
        <v>6</v>
      </c>
      <c r="E55" s="25" t="s">
        <v>74</v>
      </c>
      <c r="F55" s="18">
        <v>32870</v>
      </c>
      <c r="G55" s="18">
        <f t="shared" si="1"/>
        <v>197220</v>
      </c>
    </row>
    <row r="56" spans="2:7">
      <c r="B56" s="20" t="s">
        <v>75</v>
      </c>
      <c r="C56" s="21"/>
      <c r="D56" s="21"/>
      <c r="E56" s="21"/>
      <c r="F56" s="22"/>
      <c r="G56" s="23">
        <f>SUM(G44:G55)</f>
        <v>2055620</v>
      </c>
    </row>
    <row r="57" spans="2:7">
      <c r="F57" s="24"/>
      <c r="G57" s="24"/>
    </row>
    <row r="58" spans="2:7">
      <c r="B58" s="12" t="s">
        <v>76</v>
      </c>
      <c r="F58" s="24"/>
      <c r="G58" s="24"/>
    </row>
    <row r="59" spans="2:7">
      <c r="B59" s="14" t="s">
        <v>77</v>
      </c>
      <c r="C59" s="14" t="s">
        <v>51</v>
      </c>
      <c r="D59" s="14" t="s">
        <v>52</v>
      </c>
      <c r="E59" s="14" t="s">
        <v>27</v>
      </c>
      <c r="F59" s="33" t="s">
        <v>28</v>
      </c>
      <c r="G59" s="16" t="s">
        <v>53</v>
      </c>
    </row>
    <row r="60" spans="2:7">
      <c r="B60" s="34"/>
      <c r="C60" s="25"/>
      <c r="D60" s="25"/>
      <c r="E60" s="25"/>
      <c r="F60" s="18"/>
      <c r="G60" s="18"/>
    </row>
    <row r="61" spans="2:7">
      <c r="B61" s="20" t="s">
        <v>78</v>
      </c>
      <c r="C61" s="21"/>
      <c r="D61" s="21"/>
      <c r="E61" s="21"/>
      <c r="F61" s="22"/>
      <c r="G61" s="23">
        <f>SUM(G60:G60)</f>
        <v>0</v>
      </c>
    </row>
    <row r="63" spans="2:7">
      <c r="B63" s="35" t="s">
        <v>79</v>
      </c>
      <c r="C63" s="35"/>
      <c r="D63" s="35"/>
      <c r="E63" s="35"/>
      <c r="F63" s="35"/>
      <c r="G63" s="36">
        <f>SUM(G27+G32+G40+G56+G61)</f>
        <v>4114120</v>
      </c>
    </row>
    <row r="64" spans="2:7">
      <c r="B64" s="37" t="s">
        <v>80</v>
      </c>
      <c r="C64" s="38"/>
      <c r="D64" s="38"/>
      <c r="E64" s="38"/>
      <c r="F64" s="38"/>
      <c r="G64" s="39">
        <f>SUM(G63*5/100)</f>
        <v>205706</v>
      </c>
    </row>
    <row r="65" spans="2:7">
      <c r="B65" s="40" t="s">
        <v>81</v>
      </c>
      <c r="C65" s="40"/>
      <c r="D65" s="40"/>
      <c r="E65" s="40"/>
      <c r="F65" s="40"/>
      <c r="G65" s="41">
        <f>SUM(G63:G64)</f>
        <v>4319826</v>
      </c>
    </row>
    <row r="66" spans="2:7">
      <c r="B66" s="42" t="s">
        <v>82</v>
      </c>
      <c r="C66" s="42"/>
      <c r="D66" s="42"/>
      <c r="E66" s="42"/>
      <c r="F66" s="42"/>
      <c r="G66" s="43">
        <f>SUM(G12*1)</f>
        <v>6300000</v>
      </c>
    </row>
    <row r="67" spans="2:7">
      <c r="B67" s="40" t="s">
        <v>83</v>
      </c>
      <c r="C67" s="35"/>
      <c r="D67" s="35"/>
      <c r="E67" s="35"/>
      <c r="F67" s="35"/>
      <c r="G67" s="36">
        <f>SUM(G66-G65)</f>
        <v>1980174</v>
      </c>
    </row>
    <row r="68" spans="2:7">
      <c r="B68" s="44" t="s">
        <v>84</v>
      </c>
      <c r="C68" s="45"/>
      <c r="D68" s="45"/>
      <c r="E68" s="45"/>
      <c r="F68" s="45"/>
      <c r="G68" s="10"/>
    </row>
    <row r="69" spans="2:7" ht="15.75" thickBot="1">
      <c r="B69" s="46"/>
      <c r="C69" s="45"/>
      <c r="D69" s="45"/>
      <c r="E69" s="45"/>
      <c r="F69" s="45"/>
      <c r="G69" s="10"/>
    </row>
    <row r="70" spans="2:7">
      <c r="B70" s="47" t="s">
        <v>85</v>
      </c>
      <c r="C70" s="48"/>
      <c r="D70" s="48"/>
      <c r="E70" s="48"/>
      <c r="F70" s="49"/>
      <c r="G70" s="10"/>
    </row>
    <row r="71" spans="2:7">
      <c r="B71" s="50" t="s">
        <v>86</v>
      </c>
      <c r="C71" s="51"/>
      <c r="D71" s="51"/>
      <c r="E71" s="51"/>
      <c r="F71" s="52"/>
      <c r="G71" s="10"/>
    </row>
    <row r="72" spans="2:7">
      <c r="B72" s="50" t="s">
        <v>87</v>
      </c>
      <c r="C72" s="51"/>
      <c r="D72" s="51"/>
      <c r="E72" s="51"/>
      <c r="F72" s="52"/>
      <c r="G72" s="10"/>
    </row>
    <row r="73" spans="2:7">
      <c r="B73" s="50" t="s">
        <v>88</v>
      </c>
      <c r="C73" s="51"/>
      <c r="D73" s="51"/>
      <c r="E73" s="51"/>
      <c r="F73" s="52"/>
      <c r="G73" s="10"/>
    </row>
    <row r="74" spans="2:7">
      <c r="B74" s="50" t="s">
        <v>89</v>
      </c>
      <c r="C74" s="51"/>
      <c r="D74" s="51"/>
      <c r="E74" s="51"/>
      <c r="F74" s="52"/>
      <c r="G74" s="10"/>
    </row>
    <row r="75" spans="2:7">
      <c r="B75" s="50" t="s">
        <v>90</v>
      </c>
      <c r="C75" s="51"/>
      <c r="D75" s="51"/>
      <c r="E75" s="51"/>
      <c r="F75" s="52"/>
      <c r="G75" s="10"/>
    </row>
    <row r="76" spans="2:7" ht="15.75" thickBot="1">
      <c r="B76" s="53" t="s">
        <v>91</v>
      </c>
      <c r="C76" s="54"/>
      <c r="D76" s="54"/>
      <c r="E76" s="54"/>
      <c r="F76" s="55"/>
      <c r="G76" s="10"/>
    </row>
    <row r="77" spans="2:7" ht="15.75" thickBot="1">
      <c r="B77" s="56"/>
      <c r="C77" s="51"/>
      <c r="D77" s="51"/>
      <c r="E77" s="51"/>
      <c r="F77" s="51"/>
      <c r="G77" s="10"/>
    </row>
    <row r="78" spans="2:7" ht="15.75" thickBot="1">
      <c r="B78" s="57" t="s">
        <v>92</v>
      </c>
      <c r="C78" s="58"/>
      <c r="D78" s="59"/>
      <c r="E78" s="60"/>
      <c r="F78" s="60"/>
      <c r="G78" s="10"/>
    </row>
    <row r="79" spans="2:7">
      <c r="B79" s="61" t="s">
        <v>93</v>
      </c>
      <c r="C79" s="62" t="s">
        <v>94</v>
      </c>
      <c r="D79" s="63" t="s">
        <v>95</v>
      </c>
      <c r="E79" s="60"/>
      <c r="F79" s="60"/>
      <c r="G79" s="10"/>
    </row>
    <row r="80" spans="2:7">
      <c r="B80" s="64" t="s">
        <v>96</v>
      </c>
      <c r="C80" s="65">
        <f>G27</f>
        <v>1990000</v>
      </c>
      <c r="D80" s="66">
        <f>(C80/C86)</f>
        <v>0.46066670277923233</v>
      </c>
      <c r="E80" s="60"/>
      <c r="F80" s="60"/>
      <c r="G80" s="10"/>
    </row>
    <row r="81" spans="2:7">
      <c r="B81" s="64" t="s">
        <v>97</v>
      </c>
      <c r="C81" s="86">
        <f>G32</f>
        <v>0</v>
      </c>
      <c r="D81" s="66">
        <v>0</v>
      </c>
      <c r="E81" s="60"/>
      <c r="F81" s="60"/>
      <c r="G81" s="10"/>
    </row>
    <row r="82" spans="2:7">
      <c r="B82" s="64" t="s">
        <v>98</v>
      </c>
      <c r="C82" s="65">
        <f>G40</f>
        <v>68500</v>
      </c>
      <c r="D82" s="66">
        <f>(C82/C86)</f>
        <v>1.5857120171043928E-2</v>
      </c>
      <c r="E82" s="60"/>
      <c r="F82" s="60"/>
      <c r="G82" s="10"/>
    </row>
    <row r="83" spans="2:7">
      <c r="B83" s="64" t="s">
        <v>99</v>
      </c>
      <c r="C83" s="65">
        <f>G56</f>
        <v>2055620</v>
      </c>
      <c r="D83" s="66">
        <f>(C83/C86)</f>
        <v>0.47585712943067615</v>
      </c>
      <c r="E83" s="60"/>
      <c r="F83" s="60"/>
      <c r="G83" s="10"/>
    </row>
    <row r="84" spans="2:7">
      <c r="B84" s="64" t="s">
        <v>100</v>
      </c>
      <c r="C84" s="67">
        <f>G61</f>
        <v>0</v>
      </c>
      <c r="D84" s="66">
        <f>(C84/C86)</f>
        <v>0</v>
      </c>
      <c r="E84" s="68"/>
      <c r="F84" s="68"/>
      <c r="G84" s="10"/>
    </row>
    <row r="85" spans="2:7">
      <c r="B85" s="64" t="s">
        <v>101</v>
      </c>
      <c r="C85" s="67">
        <f>G64</f>
        <v>205706</v>
      </c>
      <c r="D85" s="66">
        <f>(C85/C86)</f>
        <v>4.7619047619047616E-2</v>
      </c>
      <c r="E85" s="68"/>
      <c r="F85" s="68"/>
      <c r="G85" s="10"/>
    </row>
    <row r="86" spans="2:7" ht="15.75" thickBot="1">
      <c r="B86" s="69" t="s">
        <v>102</v>
      </c>
      <c r="C86" s="70">
        <f>SUM(C80:C85)</f>
        <v>4319826</v>
      </c>
      <c r="D86" s="71">
        <f>SUM(D80:D85)</f>
        <v>1</v>
      </c>
      <c r="E86" s="68"/>
      <c r="F86" s="68"/>
      <c r="G86" s="10"/>
    </row>
    <row r="87" spans="2:7">
      <c r="B87" s="46"/>
      <c r="C87" s="45"/>
      <c r="D87" s="45"/>
      <c r="E87" s="45"/>
      <c r="F87" s="45"/>
      <c r="G87" s="10"/>
    </row>
    <row r="88" spans="2:7" ht="15.75" thickBot="1">
      <c r="B88" s="72"/>
      <c r="C88" s="45"/>
      <c r="D88" s="45"/>
      <c r="E88" s="45"/>
      <c r="F88" s="45"/>
      <c r="G88" s="10"/>
    </row>
    <row r="89" spans="2:7" ht="15.75" thickBot="1">
      <c r="B89" s="73"/>
      <c r="C89" s="58" t="s">
        <v>103</v>
      </c>
      <c r="D89" s="74"/>
      <c r="E89" s="75"/>
      <c r="F89" s="68"/>
      <c r="G89" s="10"/>
    </row>
    <row r="90" spans="2:7">
      <c r="B90" s="76" t="s">
        <v>104</v>
      </c>
      <c r="C90" s="80">
        <v>52000</v>
      </c>
      <c r="D90" s="80">
        <v>55000</v>
      </c>
      <c r="E90" s="81">
        <v>60000</v>
      </c>
      <c r="F90" s="77"/>
      <c r="G90" s="10"/>
    </row>
    <row r="91" spans="2:7" ht="15.75" thickBot="1">
      <c r="B91" s="69" t="s">
        <v>105</v>
      </c>
      <c r="C91" s="82">
        <f>(G65/C90)</f>
        <v>83.073576923076928</v>
      </c>
      <c r="D91" s="82">
        <f>(G65/D90)</f>
        <v>78.542290909090909</v>
      </c>
      <c r="E91" s="83">
        <f>(G65/E90)</f>
        <v>71.997100000000003</v>
      </c>
      <c r="F91" s="77"/>
      <c r="G91" s="10"/>
    </row>
    <row r="92" spans="2:7">
      <c r="B92" s="78" t="s">
        <v>106</v>
      </c>
      <c r="C92" s="51"/>
      <c r="D92" s="51"/>
      <c r="E92" s="51"/>
      <c r="F92" s="51"/>
      <c r="G92" s="10"/>
    </row>
    <row r="93" spans="2:7">
      <c r="B93" s="10"/>
      <c r="C93" s="10"/>
      <c r="D93" s="10"/>
      <c r="E93" s="10"/>
      <c r="F93" s="10"/>
      <c r="G93" s="10"/>
    </row>
    <row r="94" spans="2:7">
      <c r="B94" s="10"/>
      <c r="C94" s="10"/>
      <c r="D94" s="10"/>
      <c r="E94" s="10"/>
      <c r="F94" s="10"/>
      <c r="G94" s="10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A234-B179-4A00-B638-AE8065BA5954}"/>
</file>

<file path=customXml/itemProps2.xml><?xml version="1.0" encoding="utf-8"?>
<ds:datastoreItem xmlns:ds="http://schemas.openxmlformats.org/officeDocument/2006/customXml" ds:itemID="{97247487-8905-46E9-8DA7-7CF98795CAD8}"/>
</file>

<file path=customXml/itemProps3.xml><?xml version="1.0" encoding="utf-8"?>
<ds:datastoreItem xmlns:ds="http://schemas.openxmlformats.org/officeDocument/2006/customXml" ds:itemID="{902E694E-0C2E-4619-ADCF-D82AD6EA8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2022-03-15T19:35:18Z</dcterms:created>
  <dcterms:modified xsi:type="dcterms:W3CDTF">2022-06-19T00:15:06Z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