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Mang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D91" i="1"/>
  <c r="G33" i="1"/>
  <c r="G58" i="1" l="1"/>
  <c r="G44" i="1"/>
  <c r="G45" i="1"/>
  <c r="G46" i="1"/>
  <c r="G47" i="1"/>
  <c r="G48" i="1"/>
  <c r="G49" i="1"/>
  <c r="G50" i="1"/>
  <c r="G51" i="1"/>
  <c r="G53" i="1"/>
  <c r="G12" i="1" l="1"/>
  <c r="G65" i="1" s="1"/>
  <c r="G60" i="1" l="1"/>
  <c r="G43" i="1" l="1"/>
  <c r="G54" i="1" s="1"/>
  <c r="G38" i="1" l="1"/>
  <c r="G21" i="1" l="1"/>
  <c r="G28" i="1" s="1"/>
  <c r="G62" i="1" s="1"/>
  <c r="C85" i="1" l="1"/>
  <c r="C81" i="1" l="1"/>
  <c r="C84" i="1"/>
  <c r="C83" i="1"/>
  <c r="G63" i="1" l="1"/>
  <c r="G64" i="1" l="1"/>
  <c r="C86" i="1"/>
  <c r="C87" i="1" s="1"/>
  <c r="D84" i="1" s="1"/>
  <c r="E92" i="1" l="1"/>
  <c r="D92" i="1"/>
  <c r="C92" i="1"/>
  <c r="G66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<sst xmlns="http://schemas.openxmlformats.org/spreadsheetml/2006/main" count="147" uniqueCount="102">
  <si>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</si>
  <si>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</si>
  <si>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</si>
  <si>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</si>
  <si>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</si>
  <si>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</si>
  <si>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</si>
  <si>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</si>
  <si>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</si>
  <si>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</si>
  <si>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</si>
  <si>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</si>
  <si>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</si>
  <si>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</si>
  <si>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</si>
  <si>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</si>
  <si>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</si>
  <si>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</si>
  <si>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</si>
  <si>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</si>
  <si>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</si>
  <si>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</si>
  <si>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</si>
  <si>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</si>
  <si>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</si>
  <si>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</si>
  <si>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</si>
  <si>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</si>
  <si>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</si>
  <si>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</si>
  <si>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</si>
  <si>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</si>
  <si>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</si>
  <si>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</si>
  <si>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</si>
  <si>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</si>
  <si>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</si>
  <si>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</si>
  <si>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</si>
  <si>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</si>
  <si>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</si>
  <si>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</si>
  <si>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</si>
  <si>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</si>
  <si>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</si>
  <si>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</si>
  <si>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</si>
  <si>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</si>
  <si>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</si>
  <si>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</si>
  <si>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</si>
  <si>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</si>
  <si>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</si>
  <si>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</si>
  <si>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</si>
  <si>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</si>
  <si>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Desmalezado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</si>
  <si>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</si>
  <si>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</si>
  <si>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</si>
  <si>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</si>
  <si>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</si>
  <si>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</si>
  <si>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</si>
  <si>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</si>
  <si>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</si>
  <si>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</si>
  <si>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Poda árbol</t>
  </si>
  <si>
    <t>árbol</t>
  </si>
  <si>
    <t>Lavado Foliar</t>
  </si>
  <si>
    <t>Cosecha</t>
  </si>
  <si>
    <t>Enero-Diciembre</t>
  </si>
  <si>
    <t xml:space="preserve">Unidad </t>
  </si>
  <si>
    <t>6. El costo de la mano de obra No permanente o familiar, contratada por labores específicas.</t>
  </si>
  <si>
    <t>7. Marco plantación es de 5 m x 5 m. arboles de 6 años y más.</t>
  </si>
  <si>
    <t>MANGO ESTABLECIDO</t>
  </si>
  <si>
    <t>Piqueño (local)</t>
  </si>
  <si>
    <t>Marzo-Mayo</t>
  </si>
  <si>
    <t>Estructuras productivas dañadas por sismos-lluvia -tormenta viento</t>
  </si>
  <si>
    <t>Junio-Agosto</t>
  </si>
  <si>
    <t>JunioAgosto</t>
  </si>
  <si>
    <t>Caja platanera</t>
  </si>
  <si>
    <t>2. Precio de insumos corresponde a  precios  no colocados en el predio.</t>
  </si>
  <si>
    <t>8. Productividad  cocentrándose durante los meses Mayo-Agosto.</t>
  </si>
  <si>
    <t>Rendimiento (Kg/hà)</t>
  </si>
  <si>
    <t>Costo unitario ($/Kg) (*)</t>
  </si>
  <si>
    <t>Fosfato Diamónico</t>
  </si>
  <si>
    <t>Urea Granulada</t>
  </si>
  <si>
    <t>ESCENARIOS COSTO UNITARIO  ($/Kg)</t>
  </si>
  <si>
    <t>FUNGICIDA</t>
  </si>
  <si>
    <t>Azufre Mojable  80 wp</t>
  </si>
  <si>
    <t>25Kg</t>
  </si>
  <si>
    <t>Sulfato de Magnesio</t>
  </si>
  <si>
    <t>Sulfato de Manganeso</t>
  </si>
  <si>
    <t>Sulfato de Zinc</t>
  </si>
  <si>
    <t>Sulfato de Calcio</t>
  </si>
  <si>
    <t>Junio-Diciembre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</si>
  <si>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</si>
  <si>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</si>
  <si>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Nitrato de Calcio</t>
  </si>
  <si>
    <t>Nitrato de Potasio</t>
  </si>
  <si>
    <t>Guano no Avícola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</si>
</sst>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color theme="1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0" fontId="7" fillId="0" borderId="36" xfId="0" applyFont="1" applyFill="1" applyBorder="1"/>
    <xf numFmtId="0" fontId="7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5" fillId="2" borderId="18" xfId="0" applyNumberFormat="1" applyFont="1" applyFill="1" applyBorder="1" applyAlignment="1">
      <alignment vertical="center"/>
    </xf>
    <xf numFmtId="49" fontId="8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8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8" fillId="3" borderId="11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 wrapText="1"/>
    </xf>
    <xf numFmtId="0" fontId="1" fillId="0" borderId="47" xfId="0" applyFont="1" applyBorder="1"/>
    <xf numFmtId="0" fontId="1" fillId="0" borderId="47" xfId="0" applyFont="1" applyBorder="1" applyAlignment="1">
      <alignment horizontal="left"/>
    </xf>
    <xf numFmtId="3" fontId="10" fillId="0" borderId="47" xfId="0" applyNumberFormat="1" applyFont="1" applyBorder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8" fillId="5" borderId="20" xfId="0" applyNumberFormat="1" applyFont="1" applyFill="1" applyBorder="1" applyAlignment="1">
      <alignment vertical="center"/>
    </xf>
    <xf numFmtId="0" fontId="8" fillId="5" borderId="21" xfId="0" applyFont="1" applyFill="1" applyBorder="1" applyAlignment="1">
      <alignment vertical="center"/>
    </xf>
    <xf numFmtId="165" fontId="8" fillId="5" borderId="22" xfId="0" applyNumberFormat="1" applyFont="1" applyFill="1" applyBorder="1" applyAlignment="1">
      <alignment vertical="center"/>
    </xf>
    <xf numFmtId="49" fontId="8" fillId="3" borderId="2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5" fontId="8" fillId="3" borderId="24" xfId="0" applyNumberFormat="1" applyFont="1" applyFill="1" applyBorder="1" applyAlignment="1">
      <alignment vertical="center"/>
    </xf>
    <xf numFmtId="49" fontId="8" fillId="5" borderId="23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5" fontId="8" fillId="5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165" fontId="8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165" fontId="8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4" fillId="8" borderId="48" xfId="0" applyNumberFormat="1" applyFont="1" applyFill="1" applyBorder="1" applyAlignment="1">
      <alignment vertical="center"/>
    </xf>
    <xf numFmtId="49" fontId="4" fillId="8" borderId="46" xfId="0" applyNumberFormat="1" applyFont="1" applyFill="1" applyBorder="1" applyAlignment="1">
      <alignment vertical="center"/>
    </xf>
    <xf numFmtId="49" fontId="1" fillId="8" borderId="49" xfId="0" applyNumberFormat="1" applyFont="1" applyFill="1" applyBorder="1" applyAlignment="1"/>
    <xf numFmtId="49" fontId="4" fillId="2" borderId="28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4" fillId="2" borderId="5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49" fontId="4" fillId="8" borderId="30" xfId="0" applyNumberFormat="1" applyFont="1" applyFill="1" applyBorder="1" applyAlignment="1">
      <alignment vertical="center"/>
    </xf>
    <xf numFmtId="166" fontId="4" fillId="8" borderId="31" xfId="0" applyNumberFormat="1" applyFont="1" applyFill="1" applyBorder="1" applyAlignment="1">
      <alignment vertical="center"/>
    </xf>
    <xf numFmtId="9" fontId="4" fillId="8" borderId="32" xfId="0" applyNumberFormat="1" applyFont="1" applyFill="1" applyBorder="1" applyAlignment="1">
      <alignment vertical="center"/>
    </xf>
    <xf numFmtId="0" fontId="8" fillId="9" borderId="33" xfId="0" applyFont="1" applyFill="1" applyBorder="1" applyAlignment="1">
      <alignment vertical="center"/>
    </xf>
    <xf numFmtId="49" fontId="3" fillId="9" borderId="34" xfId="0" applyNumberFormat="1" applyFont="1" applyFill="1" applyBorder="1" applyAlignment="1">
      <alignment vertical="center"/>
    </xf>
    <xf numFmtId="0" fontId="8" fillId="9" borderId="34" xfId="0" applyFont="1" applyFill="1" applyBorder="1" applyAlignment="1">
      <alignment vertical="center"/>
    </xf>
    <xf numFmtId="0" fontId="8" fillId="9" borderId="35" xfId="0" applyFont="1" applyFill="1" applyBorder="1" applyAlignment="1">
      <alignment vertical="center"/>
    </xf>
    <xf numFmtId="49" fontId="4" fillId="8" borderId="41" xfId="0" applyNumberFormat="1" applyFont="1" applyFill="1" applyBorder="1" applyAlignment="1">
      <alignment vertical="center"/>
    </xf>
    <xf numFmtId="3" fontId="4" fillId="8" borderId="42" xfId="0" applyNumberFormat="1" applyFont="1" applyFill="1" applyBorder="1" applyAlignment="1">
      <alignment vertical="center"/>
    </xf>
    <xf numFmtId="3" fontId="4" fillId="8" borderId="43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166" fontId="4" fillId="8" borderId="32" xfId="0" applyNumberFormat="1" applyFont="1" applyFill="1" applyBorder="1" applyAlignment="1">
      <alignment vertical="center"/>
    </xf>
    <xf numFmtId="49" fontId="4" fillId="0" borderId="18" xfId="0" applyNumberFormat="1" applyFont="1" applyFill="1" applyBorder="1" applyAlignment="1">
      <alignment vertical="center"/>
    </xf>
    <xf numFmtId="166" fontId="4" fillId="0" borderId="18" xfId="0" applyNumberFormat="1" applyFont="1" applyFill="1" applyBorder="1" applyAlignment="1">
      <alignment vertical="center"/>
    </xf>
    <xf numFmtId="9" fontId="4" fillId="0" borderId="1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4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" fillId="2" borderId="44" xfId="0" applyNumberFormat="1" applyFont="1" applyFill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3" fontId="1" fillId="2" borderId="44" xfId="0" applyNumberFormat="1" applyFont="1" applyFill="1" applyBorder="1" applyAlignment="1">
      <alignment horizontal="right" vertical="center" wrapText="1"/>
    </xf>
    <xf numFmtId="3" fontId="1" fillId="0" borderId="45" xfId="0" applyNumberFormat="1" applyFont="1" applyBorder="1" applyAlignment="1">
      <alignment horizontal="right" vertical="center" wrapText="1"/>
    </xf>
    <xf numFmtId="3" fontId="1" fillId="0" borderId="46" xfId="0" applyNumberFormat="1" applyFont="1" applyBorder="1" applyAlignment="1">
      <alignment horizontal="right" vertical="center" wrapText="1"/>
    </xf>
    <xf numFmtId="49" fontId="1" fillId="2" borderId="45" xfId="0" applyNumberFormat="1" applyFont="1" applyFill="1" applyBorder="1" applyAlignment="1">
      <alignment horizontal="center" vertical="center" wrapText="1"/>
    </xf>
    <xf numFmtId="49" fontId="1" fillId="2" borderId="46" xfId="0" applyNumberFormat="1" applyFont="1" applyFill="1" applyBorder="1" applyAlignment="1">
      <alignment horizontal="center" vertical="center" wrapText="1"/>
    </xf>
    <xf numFmtId="3" fontId="1" fillId="2" borderId="45" xfId="0" applyNumberFormat="1" applyFont="1" applyFill="1" applyBorder="1" applyAlignment="1">
      <alignment horizontal="right" vertical="center" wrapText="1"/>
    </xf>
    <xf numFmtId="3" fontId="1" fillId="2" borderId="46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93"/>
  <sheetViews>
    <sheetView showGridLines="0" tabSelected="1" workbookViewId="0">
      <selection activeCell="I61" sqref="I61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42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36" t="s">
        <v>0</v>
      </c>
      <c r="C9" s="15" t="s">
        <v>75</v>
      </c>
      <c r="D9" s="37"/>
      <c r="E9" s="131" t="s">
        <v>61</v>
      </c>
      <c r="F9" s="132"/>
      <c r="G9" s="16">
        <v>44480</v>
      </c>
    </row>
    <row r="10" spans="2:7" ht="38.25" customHeight="1" x14ac:dyDescent="0.3">
      <c r="B10" s="17" t="s">
        <v>1</v>
      </c>
      <c r="C10" s="18" t="s">
        <v>76</v>
      </c>
      <c r="D10" s="37"/>
      <c r="E10" s="129" t="s">
        <v>2</v>
      </c>
      <c r="F10" s="130"/>
      <c r="G10" s="19" t="s">
        <v>77</v>
      </c>
    </row>
    <row r="11" spans="2:7" ht="18" customHeight="1" x14ac:dyDescent="0.3">
      <c r="B11" s="17" t="s">
        <v>3</v>
      </c>
      <c r="C11" s="15" t="s">
        <v>4</v>
      </c>
      <c r="D11" s="37"/>
      <c r="E11" s="127" t="s">
        <v>62</v>
      </c>
      <c r="F11" s="128"/>
      <c r="G11" s="20">
        <v>950</v>
      </c>
    </row>
    <row r="12" spans="2:7" ht="11.25" customHeight="1" x14ac:dyDescent="0.3">
      <c r="B12" s="17" t="s">
        <v>5</v>
      </c>
      <c r="C12" s="15" t="s">
        <v>53</v>
      </c>
      <c r="D12" s="37"/>
      <c r="E12" s="21" t="s">
        <v>6</v>
      </c>
      <c r="F12" s="22"/>
      <c r="G12" s="23">
        <f>+G11*G9</f>
        <v>42256000</v>
      </c>
    </row>
    <row r="13" spans="2:7" ht="11.25" customHeight="1" x14ac:dyDescent="0.3">
      <c r="B13" s="17" t="s">
        <v>7</v>
      </c>
      <c r="C13" s="15" t="s">
        <v>54</v>
      </c>
      <c r="D13" s="37"/>
      <c r="E13" s="127" t="s">
        <v>8</v>
      </c>
      <c r="F13" s="128"/>
      <c r="G13" s="15" t="s">
        <v>55</v>
      </c>
    </row>
    <row r="14" spans="2:7" ht="13.5" customHeight="1" x14ac:dyDescent="0.3">
      <c r="B14" s="17" t="s">
        <v>9</v>
      </c>
      <c r="C14" s="15" t="s">
        <v>52</v>
      </c>
      <c r="D14" s="37"/>
      <c r="E14" s="127" t="s">
        <v>10</v>
      </c>
      <c r="F14" s="128"/>
      <c r="G14" s="15" t="s">
        <v>63</v>
      </c>
    </row>
    <row r="15" spans="2:7" ht="74.55" customHeight="1" x14ac:dyDescent="0.3">
      <c r="B15" s="17" t="s">
        <v>11</v>
      </c>
      <c r="C15" s="24">
        <v>44748</v>
      </c>
      <c r="D15" s="38"/>
      <c r="E15" s="133" t="s">
        <v>12</v>
      </c>
      <c r="F15" s="134"/>
      <c r="G15" s="25" t="s">
        <v>78</v>
      </c>
    </row>
    <row r="16" spans="2:7" ht="12" customHeight="1" x14ac:dyDescent="0.3">
      <c r="B16" s="39"/>
      <c r="C16" s="40"/>
      <c r="D16" s="41"/>
      <c r="E16" s="42"/>
      <c r="F16" s="42"/>
      <c r="G16" s="43"/>
    </row>
    <row r="17" spans="2:7" ht="12" customHeight="1" x14ac:dyDescent="0.3">
      <c r="B17" s="135" t="s">
        <v>13</v>
      </c>
      <c r="C17" s="136"/>
      <c r="D17" s="136"/>
      <c r="E17" s="136"/>
      <c r="F17" s="136"/>
      <c r="G17" s="136"/>
    </row>
    <row r="18" spans="2:7" ht="12" customHeight="1" x14ac:dyDescent="0.3">
      <c r="B18" s="44"/>
      <c r="C18" s="45"/>
      <c r="D18" s="45"/>
      <c r="E18" s="45"/>
      <c r="F18" s="46"/>
      <c r="G18" s="46"/>
    </row>
    <row r="19" spans="2:7" ht="12" customHeight="1" x14ac:dyDescent="0.3">
      <c r="B19" s="47" t="s">
        <v>14</v>
      </c>
      <c r="C19" s="48"/>
      <c r="D19" s="49"/>
      <c r="E19" s="49"/>
      <c r="F19" s="49"/>
      <c r="G19" s="49"/>
    </row>
    <row r="20" spans="2:7" ht="24" customHeight="1" x14ac:dyDescent="0.3">
      <c r="B20" s="50" t="s">
        <v>15</v>
      </c>
      <c r="C20" s="50" t="s">
        <v>16</v>
      </c>
      <c r="D20" s="50" t="s">
        <v>17</v>
      </c>
      <c r="E20" s="50" t="s">
        <v>18</v>
      </c>
      <c r="F20" s="50" t="s">
        <v>19</v>
      </c>
      <c r="G20" s="50" t="s">
        <v>20</v>
      </c>
    </row>
    <row r="21" spans="2:7" ht="15.6" customHeight="1" x14ac:dyDescent="0.3">
      <c r="B21" s="26" t="s">
        <v>60</v>
      </c>
      <c r="C21" s="27" t="s">
        <v>21</v>
      </c>
      <c r="D21" s="28">
        <v>46</v>
      </c>
      <c r="E21" s="27" t="s">
        <v>63</v>
      </c>
      <c r="F21" s="23">
        <v>15000</v>
      </c>
      <c r="G21" s="23">
        <f t="shared" ref="G21" si="0">(D21*F21)</f>
        <v>690000</v>
      </c>
    </row>
    <row r="22" spans="2:7" ht="14.55" customHeight="1" x14ac:dyDescent="0.3">
      <c r="B22" s="26" t="s">
        <v>64</v>
      </c>
      <c r="C22" s="137" t="s">
        <v>68</v>
      </c>
      <c r="D22" s="140">
        <v>278</v>
      </c>
      <c r="E22" s="137" t="s">
        <v>79</v>
      </c>
      <c r="F22" s="140">
        <v>10000</v>
      </c>
      <c r="G22" s="140">
        <v>2780000</v>
      </c>
    </row>
    <row r="23" spans="2:7" ht="14.55" customHeight="1" x14ac:dyDescent="0.3">
      <c r="B23" s="26" t="s">
        <v>56</v>
      </c>
      <c r="C23" s="138"/>
      <c r="D23" s="141"/>
      <c r="E23" s="143"/>
      <c r="F23" s="145"/>
      <c r="G23" s="141"/>
    </row>
    <row r="24" spans="2:7" ht="12.75" customHeight="1" x14ac:dyDescent="0.3">
      <c r="B24" s="26" t="s">
        <v>65</v>
      </c>
      <c r="C24" s="139"/>
      <c r="D24" s="142"/>
      <c r="E24" s="144"/>
      <c r="F24" s="146"/>
      <c r="G24" s="142"/>
    </row>
    <row r="25" spans="2:7" ht="12.75" customHeight="1" x14ac:dyDescent="0.3">
      <c r="B25" s="26" t="s">
        <v>67</v>
      </c>
      <c r="C25" s="27" t="s">
        <v>68</v>
      </c>
      <c r="D25" s="28">
        <v>278</v>
      </c>
      <c r="E25" s="27" t="s">
        <v>80</v>
      </c>
      <c r="F25" s="23">
        <v>15000</v>
      </c>
      <c r="G25" s="23">
        <v>4170000</v>
      </c>
    </row>
    <row r="26" spans="2:7" ht="12.75" customHeight="1" x14ac:dyDescent="0.3">
      <c r="B26" s="26" t="s">
        <v>69</v>
      </c>
      <c r="C26" s="27" t="s">
        <v>21</v>
      </c>
      <c r="D26" s="28">
        <v>12</v>
      </c>
      <c r="E26" s="27" t="s">
        <v>71</v>
      </c>
      <c r="F26" s="23">
        <v>15000</v>
      </c>
      <c r="G26" s="23">
        <v>180000</v>
      </c>
    </row>
    <row r="27" spans="2:7" ht="12.75" customHeight="1" x14ac:dyDescent="0.3">
      <c r="B27" s="26" t="s">
        <v>70</v>
      </c>
      <c r="C27" s="27" t="s">
        <v>21</v>
      </c>
      <c r="D27" s="28">
        <v>24</v>
      </c>
      <c r="E27" s="27" t="s">
        <v>77</v>
      </c>
      <c r="F27" s="23">
        <v>15000</v>
      </c>
      <c r="G27" s="23">
        <v>360000</v>
      </c>
    </row>
    <row r="28" spans="2:7" ht="12.75" customHeight="1" x14ac:dyDescent="0.3">
      <c r="B28" s="5" t="s">
        <v>22</v>
      </c>
      <c r="C28" s="6"/>
      <c r="D28" s="6"/>
      <c r="E28" s="6"/>
      <c r="F28" s="7"/>
      <c r="G28" s="8">
        <f>SUM(G21:G27)</f>
        <v>8180000</v>
      </c>
    </row>
    <row r="29" spans="2:7" ht="12" customHeight="1" x14ac:dyDescent="0.3">
      <c r="B29" s="44"/>
      <c r="C29" s="46"/>
      <c r="D29" s="46"/>
      <c r="E29" s="46"/>
      <c r="F29" s="51"/>
      <c r="G29" s="51"/>
    </row>
    <row r="30" spans="2:7" ht="12" customHeight="1" x14ac:dyDescent="0.3">
      <c r="B30" s="52" t="s">
        <v>23</v>
      </c>
      <c r="C30" s="53"/>
      <c r="D30" s="54"/>
      <c r="E30" s="54"/>
      <c r="F30" s="55"/>
      <c r="G30" s="55"/>
    </row>
    <row r="31" spans="2:7" ht="24" customHeight="1" x14ac:dyDescent="0.3">
      <c r="B31" s="56" t="s">
        <v>15</v>
      </c>
      <c r="C31" s="57" t="s">
        <v>16</v>
      </c>
      <c r="D31" s="57" t="s">
        <v>17</v>
      </c>
      <c r="E31" s="56" t="s">
        <v>18</v>
      </c>
      <c r="F31" s="57" t="s">
        <v>19</v>
      </c>
      <c r="G31" s="56" t="s">
        <v>20</v>
      </c>
    </row>
    <row r="32" spans="2:7" ht="12" customHeight="1" x14ac:dyDescent="0.3">
      <c r="B32" s="58"/>
      <c r="C32" s="59"/>
      <c r="D32" s="59"/>
      <c r="E32" s="59"/>
      <c r="F32" s="58"/>
      <c r="G32" s="58"/>
    </row>
    <row r="33" spans="2:7" ht="12" customHeight="1" x14ac:dyDescent="0.3">
      <c r="B33" s="9" t="s">
        <v>24</v>
      </c>
      <c r="C33" s="10"/>
      <c r="D33" s="10"/>
      <c r="E33" s="10"/>
      <c r="F33" s="11"/>
      <c r="G33" s="11">
        <f>SUM(G32)</f>
        <v>0</v>
      </c>
    </row>
    <row r="34" spans="2:7" ht="12" customHeight="1" x14ac:dyDescent="0.3">
      <c r="B34" s="60"/>
      <c r="C34" s="61"/>
      <c r="D34" s="61"/>
      <c r="E34" s="61"/>
      <c r="F34" s="62"/>
      <c r="G34" s="62"/>
    </row>
    <row r="35" spans="2:7" ht="12" customHeight="1" x14ac:dyDescent="0.3">
      <c r="B35" s="52" t="s">
        <v>25</v>
      </c>
      <c r="C35" s="53"/>
      <c r="D35" s="54"/>
      <c r="E35" s="54"/>
      <c r="F35" s="55"/>
      <c r="G35" s="55"/>
    </row>
    <row r="36" spans="2:7" ht="24" customHeight="1" x14ac:dyDescent="0.3">
      <c r="B36" s="63" t="s">
        <v>15</v>
      </c>
      <c r="C36" s="63" t="s">
        <v>16</v>
      </c>
      <c r="D36" s="63" t="s">
        <v>17</v>
      </c>
      <c r="E36" s="63" t="s">
        <v>18</v>
      </c>
      <c r="F36" s="64" t="s">
        <v>19</v>
      </c>
      <c r="G36" s="63" t="s">
        <v>20</v>
      </c>
    </row>
    <row r="37" spans="2:7" ht="12.75" customHeight="1" x14ac:dyDescent="0.3">
      <c r="B37" s="26"/>
      <c r="C37" s="27"/>
      <c r="D37" s="28"/>
      <c r="E37" s="25"/>
      <c r="F37" s="23"/>
      <c r="G37" s="23"/>
    </row>
    <row r="38" spans="2:7" ht="12.75" customHeight="1" x14ac:dyDescent="0.3">
      <c r="B38" s="9" t="s">
        <v>26</v>
      </c>
      <c r="C38" s="10"/>
      <c r="D38" s="10"/>
      <c r="E38" s="10"/>
      <c r="F38" s="11"/>
      <c r="G38" s="12">
        <f>SUM(G37:G37)</f>
        <v>0</v>
      </c>
    </row>
    <row r="39" spans="2:7" ht="12" customHeight="1" x14ac:dyDescent="0.3">
      <c r="B39" s="60"/>
      <c r="C39" s="61"/>
      <c r="D39" s="61"/>
      <c r="E39" s="61"/>
      <c r="F39" s="62"/>
      <c r="G39" s="62"/>
    </row>
    <row r="40" spans="2:7" ht="12" customHeight="1" x14ac:dyDescent="0.3">
      <c r="B40" s="52" t="s">
        <v>27</v>
      </c>
      <c r="C40" s="53"/>
      <c r="D40" s="54"/>
      <c r="E40" s="54"/>
      <c r="F40" s="55"/>
      <c r="G40" s="55"/>
    </row>
    <row r="41" spans="2:7" ht="24" customHeight="1" x14ac:dyDescent="0.3">
      <c r="B41" s="64" t="s">
        <v>28</v>
      </c>
      <c r="C41" s="64" t="s">
        <v>29</v>
      </c>
      <c r="D41" s="64" t="s">
        <v>30</v>
      </c>
      <c r="E41" s="64" t="s">
        <v>18</v>
      </c>
      <c r="F41" s="64" t="s">
        <v>19</v>
      </c>
      <c r="G41" s="64" t="s">
        <v>20</v>
      </c>
    </row>
    <row r="42" spans="2:7" ht="12.75" customHeight="1" x14ac:dyDescent="0.3">
      <c r="B42" s="29" t="s">
        <v>31</v>
      </c>
      <c r="C42" s="14"/>
      <c r="D42" s="22"/>
      <c r="E42" s="14"/>
      <c r="F42" s="13"/>
      <c r="G42" s="13"/>
    </row>
    <row r="43" spans="2:7" ht="12.75" customHeight="1" x14ac:dyDescent="0.3">
      <c r="B43" s="21" t="s">
        <v>101</v>
      </c>
      <c r="C43" s="30" t="s">
        <v>66</v>
      </c>
      <c r="D43" s="31">
        <v>480</v>
      </c>
      <c r="E43" s="30" t="s">
        <v>96</v>
      </c>
      <c r="F43" s="13">
        <v>3500</v>
      </c>
      <c r="G43" s="13">
        <f>+D43*F43</f>
        <v>1680000</v>
      </c>
    </row>
    <row r="44" spans="2:7" ht="12.75" customHeight="1" x14ac:dyDescent="0.3">
      <c r="B44" s="21" t="s">
        <v>86</v>
      </c>
      <c r="C44" s="30" t="s">
        <v>66</v>
      </c>
      <c r="D44" s="31">
        <v>36</v>
      </c>
      <c r="E44" s="30" t="s">
        <v>96</v>
      </c>
      <c r="F44" s="13">
        <v>40710</v>
      </c>
      <c r="G44" s="13">
        <f t="shared" ref="G44:G53" si="1">+D44*F44</f>
        <v>1465560</v>
      </c>
    </row>
    <row r="45" spans="2:7" ht="12.75" customHeight="1" x14ac:dyDescent="0.3">
      <c r="B45" s="21" t="s">
        <v>99</v>
      </c>
      <c r="C45" s="30" t="s">
        <v>66</v>
      </c>
      <c r="D45" s="31">
        <v>30</v>
      </c>
      <c r="E45" s="30" t="s">
        <v>96</v>
      </c>
      <c r="F45" s="13">
        <v>21500</v>
      </c>
      <c r="G45" s="13">
        <f t="shared" si="1"/>
        <v>645000</v>
      </c>
    </row>
    <row r="46" spans="2:7" ht="12.75" customHeight="1" x14ac:dyDescent="0.3">
      <c r="B46" s="21" t="s">
        <v>100</v>
      </c>
      <c r="C46" s="30" t="s">
        <v>66</v>
      </c>
      <c r="D46" s="31">
        <v>18</v>
      </c>
      <c r="E46" s="30" t="s">
        <v>96</v>
      </c>
      <c r="F46" s="13">
        <v>57200</v>
      </c>
      <c r="G46" s="13">
        <f t="shared" si="1"/>
        <v>1029600</v>
      </c>
    </row>
    <row r="47" spans="2:7" ht="12.75" customHeight="1" x14ac:dyDescent="0.3">
      <c r="B47" s="21" t="s">
        <v>92</v>
      </c>
      <c r="C47" s="30" t="s">
        <v>66</v>
      </c>
      <c r="D47" s="31">
        <v>31</v>
      </c>
      <c r="E47" s="30" t="s">
        <v>96</v>
      </c>
      <c r="F47" s="13">
        <v>16460</v>
      </c>
      <c r="G47" s="13">
        <f t="shared" si="1"/>
        <v>510260</v>
      </c>
    </row>
    <row r="48" spans="2:7" ht="12.75" customHeight="1" x14ac:dyDescent="0.3">
      <c r="B48" s="21" t="s">
        <v>93</v>
      </c>
      <c r="C48" s="30" t="s">
        <v>66</v>
      </c>
      <c r="D48" s="31">
        <v>1</v>
      </c>
      <c r="E48" s="30" t="s">
        <v>96</v>
      </c>
      <c r="F48" s="13">
        <v>32000</v>
      </c>
      <c r="G48" s="13">
        <f t="shared" si="1"/>
        <v>32000</v>
      </c>
    </row>
    <row r="49" spans="1:242" ht="12.75" customHeight="1" x14ac:dyDescent="0.3">
      <c r="B49" s="21" t="s">
        <v>94</v>
      </c>
      <c r="C49" s="30" t="s">
        <v>66</v>
      </c>
      <c r="D49" s="31">
        <v>1</v>
      </c>
      <c r="E49" s="30" t="s">
        <v>96</v>
      </c>
      <c r="F49" s="13">
        <v>33000</v>
      </c>
      <c r="G49" s="13">
        <f t="shared" si="1"/>
        <v>33000</v>
      </c>
    </row>
    <row r="50" spans="1:242" ht="12.75" customHeight="1" x14ac:dyDescent="0.3">
      <c r="B50" s="21" t="s">
        <v>87</v>
      </c>
      <c r="C50" s="30" t="s">
        <v>66</v>
      </c>
      <c r="D50" s="31">
        <v>5</v>
      </c>
      <c r="E50" s="30" t="s">
        <v>96</v>
      </c>
      <c r="F50" s="13">
        <v>49000</v>
      </c>
      <c r="G50" s="13">
        <f t="shared" si="1"/>
        <v>245000</v>
      </c>
    </row>
    <row r="51" spans="1:242" ht="12.75" customHeight="1" x14ac:dyDescent="0.3">
      <c r="B51" s="21" t="s">
        <v>95</v>
      </c>
      <c r="C51" s="30" t="s">
        <v>66</v>
      </c>
      <c r="D51" s="31">
        <v>180</v>
      </c>
      <c r="E51" s="30" t="s">
        <v>96</v>
      </c>
      <c r="F51" s="13">
        <v>26000</v>
      </c>
      <c r="G51" s="13">
        <f t="shared" si="1"/>
        <v>4680000</v>
      </c>
    </row>
    <row r="52" spans="1:242" ht="12.75" customHeight="1" x14ac:dyDescent="0.3">
      <c r="B52" s="29" t="s">
        <v>89</v>
      </c>
      <c r="C52" s="65"/>
      <c r="D52" s="65"/>
      <c r="E52" s="66"/>
      <c r="F52" s="67"/>
      <c r="G52" s="13"/>
    </row>
    <row r="53" spans="1:242" ht="12.75" customHeight="1" x14ac:dyDescent="0.3">
      <c r="B53" s="21" t="s">
        <v>90</v>
      </c>
      <c r="C53" s="30" t="s">
        <v>91</v>
      </c>
      <c r="D53" s="31">
        <v>3</v>
      </c>
      <c r="E53" s="30" t="s">
        <v>71</v>
      </c>
      <c r="F53" s="13">
        <v>50000</v>
      </c>
      <c r="G53" s="13">
        <f t="shared" si="1"/>
        <v>150000</v>
      </c>
    </row>
    <row r="54" spans="1:242" ht="13.5" customHeight="1" x14ac:dyDescent="0.3">
      <c r="B54" s="9" t="s">
        <v>32</v>
      </c>
      <c r="C54" s="10"/>
      <c r="D54" s="10"/>
      <c r="E54" s="10"/>
      <c r="F54" s="11"/>
      <c r="G54" s="12">
        <f>SUM(G42:G53)</f>
        <v>10470420</v>
      </c>
    </row>
    <row r="55" spans="1:242" ht="12" customHeight="1" x14ac:dyDescent="0.3">
      <c r="B55" s="60"/>
      <c r="C55" s="61"/>
      <c r="D55" s="61"/>
      <c r="E55" s="68"/>
      <c r="F55" s="62"/>
      <c r="G55" s="62"/>
    </row>
    <row r="56" spans="1:242" ht="12" customHeight="1" x14ac:dyDescent="0.3">
      <c r="B56" s="52" t="s">
        <v>33</v>
      </c>
      <c r="C56" s="53"/>
      <c r="D56" s="54"/>
      <c r="E56" s="54"/>
      <c r="F56" s="55"/>
      <c r="G56" s="55"/>
    </row>
    <row r="57" spans="1:242" ht="24" customHeight="1" x14ac:dyDescent="0.3">
      <c r="B57" s="63" t="s">
        <v>34</v>
      </c>
      <c r="C57" s="64" t="s">
        <v>29</v>
      </c>
      <c r="D57" s="64" t="s">
        <v>30</v>
      </c>
      <c r="E57" s="63" t="s">
        <v>18</v>
      </c>
      <c r="F57" s="64" t="s">
        <v>19</v>
      </c>
      <c r="G57" s="63" t="s">
        <v>20</v>
      </c>
    </row>
    <row r="58" spans="1:242" ht="19.5" customHeight="1" x14ac:dyDescent="0.3">
      <c r="B58" s="21" t="s">
        <v>81</v>
      </c>
      <c r="C58" s="30" t="s">
        <v>72</v>
      </c>
      <c r="D58" s="31">
        <v>1500</v>
      </c>
      <c r="E58" s="30" t="s">
        <v>77</v>
      </c>
      <c r="F58" s="13">
        <v>500</v>
      </c>
      <c r="G58" s="13">
        <f>+D58*F58</f>
        <v>750000</v>
      </c>
    </row>
    <row r="59" spans="1:242" s="152" customFormat="1" ht="12" customHeight="1" x14ac:dyDescent="0.3">
      <c r="A59" s="147"/>
      <c r="B59" s="148"/>
      <c r="C59" s="149"/>
      <c r="D59" s="20"/>
      <c r="E59" s="150"/>
      <c r="F59" s="151"/>
      <c r="G59" s="20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7"/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  <c r="BI59" s="147"/>
      <c r="BJ59" s="147"/>
      <c r="BK59" s="147"/>
      <c r="BL59" s="147"/>
      <c r="BM59" s="147"/>
      <c r="BN59" s="147"/>
      <c r="BO59" s="147"/>
      <c r="BP59" s="147"/>
      <c r="BQ59" s="147"/>
      <c r="BR59" s="147"/>
      <c r="BS59" s="147"/>
      <c r="BT59" s="147"/>
      <c r="BU59" s="147"/>
      <c r="BV59" s="147"/>
      <c r="BW59" s="147"/>
      <c r="BX59" s="147"/>
      <c r="BY59" s="147"/>
      <c r="BZ59" s="147"/>
      <c r="CA59" s="147"/>
      <c r="CB59" s="147"/>
      <c r="CC59" s="147"/>
      <c r="CD59" s="147"/>
      <c r="CE59" s="147"/>
      <c r="CF59" s="147"/>
      <c r="CG59" s="147"/>
      <c r="CH59" s="147"/>
      <c r="CI59" s="147"/>
      <c r="CJ59" s="147"/>
      <c r="CK59" s="147"/>
      <c r="CL59" s="147"/>
      <c r="CM59" s="147"/>
      <c r="CN59" s="147"/>
      <c r="CO59" s="147"/>
      <c r="CP59" s="147"/>
      <c r="CQ59" s="147"/>
      <c r="CR59" s="147"/>
      <c r="CS59" s="147"/>
      <c r="CT59" s="147"/>
      <c r="CU59" s="147"/>
      <c r="CV59" s="147"/>
      <c r="CW59" s="147"/>
      <c r="CX59" s="147"/>
      <c r="CY59" s="147"/>
      <c r="CZ59" s="147"/>
      <c r="DA59" s="147"/>
      <c r="DB59" s="147"/>
      <c r="DC59" s="147"/>
      <c r="DD59" s="147"/>
      <c r="DE59" s="147"/>
      <c r="DF59" s="147"/>
      <c r="DG59" s="147"/>
      <c r="DH59" s="147"/>
      <c r="DI59" s="147"/>
      <c r="DJ59" s="147"/>
      <c r="DK59" s="147"/>
      <c r="DL59" s="147"/>
      <c r="DM59" s="147"/>
      <c r="DN59" s="147"/>
      <c r="DO59" s="147"/>
      <c r="DP59" s="147"/>
      <c r="DQ59" s="147"/>
      <c r="DR59" s="147"/>
      <c r="DS59" s="147"/>
      <c r="DT59" s="147"/>
      <c r="DU59" s="147"/>
      <c r="DV59" s="147"/>
      <c r="DW59" s="147"/>
      <c r="DX59" s="147"/>
      <c r="DY59" s="147"/>
      <c r="DZ59" s="147"/>
      <c r="EA59" s="147"/>
      <c r="EB59" s="147"/>
      <c r="EC59" s="147"/>
      <c r="ED59" s="147"/>
      <c r="EE59" s="147"/>
      <c r="EF59" s="147"/>
      <c r="EG59" s="147"/>
      <c r="EH59" s="147"/>
      <c r="EI59" s="147"/>
      <c r="EJ59" s="147"/>
      <c r="EK59" s="147"/>
      <c r="EL59" s="147"/>
      <c r="EM59" s="147"/>
      <c r="EN59" s="147"/>
      <c r="EO59" s="147"/>
      <c r="EP59" s="147"/>
      <c r="EQ59" s="147"/>
      <c r="ER59" s="147"/>
      <c r="ES59" s="147"/>
      <c r="ET59" s="147"/>
      <c r="EU59" s="147"/>
      <c r="EV59" s="147"/>
      <c r="EW59" s="147"/>
      <c r="EX59" s="147"/>
      <c r="EY59" s="147"/>
      <c r="EZ59" s="147"/>
      <c r="FA59" s="147"/>
      <c r="FB59" s="147"/>
      <c r="FC59" s="147"/>
      <c r="FD59" s="147"/>
      <c r="FE59" s="147"/>
      <c r="FF59" s="147"/>
      <c r="FG59" s="147"/>
      <c r="FH59" s="147"/>
      <c r="FI59" s="147"/>
      <c r="FJ59" s="147"/>
      <c r="FK59" s="147"/>
      <c r="FL59" s="147"/>
      <c r="FM59" s="147"/>
      <c r="FN59" s="147"/>
      <c r="FO59" s="147"/>
      <c r="FP59" s="147"/>
      <c r="FQ59" s="147"/>
      <c r="FR59" s="147"/>
      <c r="FS59" s="147"/>
      <c r="FT59" s="147"/>
      <c r="FU59" s="147"/>
      <c r="FV59" s="147"/>
      <c r="FW59" s="147"/>
      <c r="FX59" s="147"/>
      <c r="FY59" s="147"/>
      <c r="FZ59" s="147"/>
      <c r="GA59" s="147"/>
      <c r="GB59" s="147"/>
      <c r="GC59" s="147"/>
      <c r="GD59" s="147"/>
      <c r="GE59" s="147"/>
      <c r="GF59" s="147"/>
      <c r="GG59" s="147"/>
      <c r="GH59" s="147"/>
      <c r="GI59" s="147"/>
      <c r="GJ59" s="147"/>
      <c r="GK59" s="147"/>
      <c r="GL59" s="147"/>
      <c r="GM59" s="147"/>
      <c r="GN59" s="147"/>
      <c r="GO59" s="147"/>
      <c r="GP59" s="147"/>
      <c r="GQ59" s="147"/>
      <c r="GR59" s="147"/>
      <c r="GS59" s="147"/>
      <c r="GT59" s="147"/>
      <c r="GU59" s="147"/>
      <c r="GV59" s="147"/>
      <c r="GW59" s="147"/>
      <c r="GX59" s="147"/>
      <c r="GY59" s="147"/>
      <c r="GZ59" s="147"/>
      <c r="HA59" s="147"/>
      <c r="HB59" s="147"/>
      <c r="HC59" s="147"/>
      <c r="HD59" s="147"/>
      <c r="HE59" s="147"/>
      <c r="HF59" s="147"/>
      <c r="HG59" s="147"/>
      <c r="HH59" s="147"/>
      <c r="HI59" s="147"/>
      <c r="HJ59" s="147"/>
      <c r="HK59" s="147"/>
      <c r="HL59" s="147"/>
      <c r="HM59" s="147"/>
      <c r="HN59" s="147"/>
      <c r="HO59" s="147"/>
      <c r="HP59" s="147"/>
      <c r="HQ59" s="147"/>
      <c r="HR59" s="147"/>
      <c r="HS59" s="147"/>
      <c r="HT59" s="147"/>
      <c r="HU59" s="147"/>
      <c r="HV59" s="147"/>
      <c r="HW59" s="147"/>
      <c r="HX59" s="147"/>
      <c r="HY59" s="147"/>
      <c r="HZ59" s="147"/>
      <c r="IA59" s="147"/>
      <c r="IB59" s="147"/>
      <c r="IC59" s="147"/>
      <c r="ID59" s="147"/>
      <c r="IE59" s="147"/>
      <c r="IF59" s="147"/>
      <c r="IG59" s="147"/>
      <c r="IH59" s="147"/>
    </row>
    <row r="60" spans="1:242" ht="12" customHeight="1" x14ac:dyDescent="0.3">
      <c r="B60" s="69" t="s">
        <v>35</v>
      </c>
      <c r="C60" s="70"/>
      <c r="D60" s="70"/>
      <c r="E60" s="70"/>
      <c r="F60" s="71"/>
      <c r="G60" s="72">
        <f>SUM(G58:G58)</f>
        <v>750000</v>
      </c>
    </row>
    <row r="61" spans="1:242" ht="12" customHeight="1" x14ac:dyDescent="0.3">
      <c r="B61" s="73"/>
      <c r="C61" s="73"/>
      <c r="D61" s="73"/>
      <c r="E61" s="73"/>
      <c r="F61" s="74"/>
      <c r="G61" s="74"/>
    </row>
    <row r="62" spans="1:242" ht="12" customHeight="1" x14ac:dyDescent="0.3">
      <c r="B62" s="75" t="s">
        <v>36</v>
      </c>
      <c r="C62" s="76"/>
      <c r="D62" s="76"/>
      <c r="E62" s="76"/>
      <c r="F62" s="76"/>
      <c r="G62" s="77">
        <f>G28+G38+G54+G60</f>
        <v>19400420</v>
      </c>
    </row>
    <row r="63" spans="1:242" ht="12" customHeight="1" x14ac:dyDescent="0.3">
      <c r="B63" s="78" t="s">
        <v>37</v>
      </c>
      <c r="C63" s="79"/>
      <c r="D63" s="79"/>
      <c r="E63" s="79"/>
      <c r="F63" s="79"/>
      <c r="G63" s="80">
        <f>G62*0.05</f>
        <v>970021</v>
      </c>
    </row>
    <row r="64" spans="1:242" ht="12" customHeight="1" x14ac:dyDescent="0.3">
      <c r="B64" s="81" t="s">
        <v>38</v>
      </c>
      <c r="C64" s="82"/>
      <c r="D64" s="82"/>
      <c r="E64" s="82"/>
      <c r="F64" s="82"/>
      <c r="G64" s="83">
        <f>G63+G62</f>
        <v>20370441</v>
      </c>
    </row>
    <row r="65" spans="2:7" ht="12" customHeight="1" x14ac:dyDescent="0.3">
      <c r="B65" s="78" t="s">
        <v>39</v>
      </c>
      <c r="C65" s="79"/>
      <c r="D65" s="79"/>
      <c r="E65" s="79"/>
      <c r="F65" s="79"/>
      <c r="G65" s="80">
        <f>G12</f>
        <v>42256000</v>
      </c>
    </row>
    <row r="66" spans="2:7" ht="12.75" customHeight="1" x14ac:dyDescent="0.3">
      <c r="B66" s="84" t="s">
        <v>40</v>
      </c>
      <c r="C66" s="85"/>
      <c r="D66" s="85"/>
      <c r="E66" s="85"/>
      <c r="F66" s="85"/>
      <c r="G66" s="86">
        <f>G65-G64</f>
        <v>21885559</v>
      </c>
    </row>
    <row r="67" spans="2:7" ht="12" customHeight="1" x14ac:dyDescent="0.3">
      <c r="B67" s="87" t="s">
        <v>97</v>
      </c>
      <c r="C67" s="88"/>
      <c r="D67" s="88"/>
      <c r="E67" s="88"/>
      <c r="F67" s="88"/>
      <c r="G67" s="89"/>
    </row>
    <row r="68" spans="2:7" ht="12" customHeight="1" thickBot="1" x14ac:dyDescent="0.35">
      <c r="B68" s="90"/>
      <c r="C68" s="88"/>
      <c r="D68" s="88"/>
      <c r="E68" s="88"/>
      <c r="F68" s="88"/>
      <c r="G68" s="89"/>
    </row>
    <row r="69" spans="2:7" ht="12" customHeight="1" x14ac:dyDescent="0.3">
      <c r="B69" s="91" t="s">
        <v>98</v>
      </c>
      <c r="C69" s="92"/>
      <c r="D69" s="92"/>
      <c r="E69" s="92"/>
      <c r="F69" s="93"/>
      <c r="G69" s="89"/>
    </row>
    <row r="70" spans="2:7" ht="12" customHeight="1" x14ac:dyDescent="0.3">
      <c r="B70" s="32" t="s">
        <v>41</v>
      </c>
      <c r="C70" s="94"/>
      <c r="D70" s="94"/>
      <c r="E70" s="94"/>
      <c r="F70" s="95"/>
      <c r="G70" s="89"/>
    </row>
    <row r="71" spans="2:7" ht="12" customHeight="1" x14ac:dyDescent="0.3">
      <c r="B71" s="32" t="s">
        <v>82</v>
      </c>
      <c r="C71" s="94"/>
      <c r="D71" s="94"/>
      <c r="E71" s="94"/>
      <c r="F71" s="95"/>
      <c r="G71" s="89"/>
    </row>
    <row r="72" spans="2:7" ht="12" customHeight="1" x14ac:dyDescent="0.3">
      <c r="B72" s="32" t="s">
        <v>57</v>
      </c>
      <c r="C72" s="94"/>
      <c r="D72" s="94"/>
      <c r="E72" s="94"/>
      <c r="F72" s="95"/>
      <c r="G72" s="89"/>
    </row>
    <row r="73" spans="2:7" ht="12" customHeight="1" x14ac:dyDescent="0.3">
      <c r="B73" s="32" t="s">
        <v>58</v>
      </c>
      <c r="C73" s="94"/>
      <c r="D73" s="94"/>
      <c r="E73" s="94"/>
      <c r="F73" s="95"/>
      <c r="G73" s="89"/>
    </row>
    <row r="74" spans="2:7" ht="12" customHeight="1" x14ac:dyDescent="0.3">
      <c r="B74" s="32" t="s">
        <v>59</v>
      </c>
      <c r="C74" s="94"/>
      <c r="D74" s="94"/>
      <c r="E74" s="94"/>
      <c r="F74" s="95"/>
      <c r="G74" s="89"/>
    </row>
    <row r="75" spans="2:7" ht="12" customHeight="1" x14ac:dyDescent="0.3">
      <c r="B75" s="32" t="s">
        <v>73</v>
      </c>
      <c r="C75" s="94"/>
      <c r="D75" s="94"/>
      <c r="E75" s="94"/>
      <c r="F75" s="95"/>
      <c r="G75" s="89"/>
    </row>
    <row r="76" spans="2:7" ht="12" customHeight="1" x14ac:dyDescent="0.3">
      <c r="B76" s="32" t="s">
        <v>74</v>
      </c>
      <c r="C76" s="94"/>
      <c r="D76" s="94"/>
      <c r="E76" s="94"/>
      <c r="F76" s="95"/>
      <c r="G76" s="89"/>
    </row>
    <row r="77" spans="2:7" ht="12" customHeight="1" thickBot="1" x14ac:dyDescent="0.35">
      <c r="B77" s="33" t="s">
        <v>83</v>
      </c>
      <c r="C77" s="96"/>
      <c r="D77" s="96"/>
      <c r="E77" s="96"/>
      <c r="F77" s="97"/>
      <c r="G77" s="89"/>
    </row>
    <row r="78" spans="2:7" ht="12" customHeight="1" thickBot="1" x14ac:dyDescent="0.35">
      <c r="B78" s="90"/>
      <c r="C78" s="94"/>
      <c r="D78" s="94"/>
      <c r="E78" s="94"/>
      <c r="F78" s="94"/>
      <c r="G78" s="89"/>
    </row>
    <row r="79" spans="2:7" ht="12" customHeight="1" thickBot="1" x14ac:dyDescent="0.35">
      <c r="B79" s="125" t="s">
        <v>42</v>
      </c>
      <c r="C79" s="126"/>
      <c r="D79" s="98"/>
      <c r="E79" s="99"/>
      <c r="F79" s="99"/>
      <c r="G79" s="89"/>
    </row>
    <row r="80" spans="2:7" ht="12" customHeight="1" x14ac:dyDescent="0.3">
      <c r="B80" s="100" t="s">
        <v>34</v>
      </c>
      <c r="C80" s="101" t="s">
        <v>43</v>
      </c>
      <c r="D80" s="102" t="s">
        <v>44</v>
      </c>
      <c r="E80" s="99"/>
      <c r="F80" s="99"/>
      <c r="G80" s="89"/>
    </row>
    <row r="81" spans="2:7" ht="12" customHeight="1" x14ac:dyDescent="0.3">
      <c r="B81" s="103" t="s">
        <v>45</v>
      </c>
      <c r="C81" s="104">
        <f>+G28</f>
        <v>8180000</v>
      </c>
      <c r="D81" s="105">
        <f>(C81/C87)</f>
        <v>0.40156224403781932</v>
      </c>
      <c r="E81" s="99"/>
      <c r="F81" s="99"/>
      <c r="G81" s="89"/>
    </row>
    <row r="82" spans="2:7" ht="12" customHeight="1" x14ac:dyDescent="0.3">
      <c r="B82" s="103" t="s">
        <v>46</v>
      </c>
      <c r="C82" s="106">
        <v>0</v>
      </c>
      <c r="D82" s="105">
        <v>0</v>
      </c>
      <c r="E82" s="99"/>
      <c r="F82" s="99"/>
      <c r="G82" s="89"/>
    </row>
    <row r="83" spans="2:7" ht="12" customHeight="1" x14ac:dyDescent="0.3">
      <c r="B83" s="103" t="s">
        <v>47</v>
      </c>
      <c r="C83" s="104">
        <f>+G38</f>
        <v>0</v>
      </c>
      <c r="D83" s="105">
        <f>(C83/C87)</f>
        <v>0</v>
      </c>
      <c r="E83" s="99"/>
      <c r="F83" s="99"/>
      <c r="G83" s="89"/>
    </row>
    <row r="84" spans="2:7" ht="12" customHeight="1" x14ac:dyDescent="0.3">
      <c r="B84" s="103" t="s">
        <v>28</v>
      </c>
      <c r="C84" s="104">
        <f>+G54</f>
        <v>10470420</v>
      </c>
      <c r="D84" s="105">
        <f>(C84/C87)</f>
        <v>0.5140006541831863</v>
      </c>
      <c r="E84" s="99"/>
      <c r="F84" s="99"/>
      <c r="G84" s="89"/>
    </row>
    <row r="85" spans="2:7" ht="12.75" customHeight="1" x14ac:dyDescent="0.3">
      <c r="B85" s="103" t="s">
        <v>48</v>
      </c>
      <c r="C85" s="107">
        <f>+G60</f>
        <v>750000</v>
      </c>
      <c r="D85" s="105">
        <f>(C85/C87)</f>
        <v>3.681805415994676E-2</v>
      </c>
      <c r="E85" s="108"/>
      <c r="F85" s="108"/>
      <c r="G85" s="89"/>
    </row>
    <row r="86" spans="2:7" ht="12" customHeight="1" x14ac:dyDescent="0.3">
      <c r="B86" s="103" t="s">
        <v>49</v>
      </c>
      <c r="C86" s="107">
        <f>+G63</f>
        <v>970021</v>
      </c>
      <c r="D86" s="105">
        <f>(C86/C87)</f>
        <v>4.7619047619047616E-2</v>
      </c>
      <c r="E86" s="108"/>
      <c r="F86" s="108"/>
      <c r="G86" s="89"/>
    </row>
    <row r="87" spans="2:7" ht="12.75" customHeight="1" thickBot="1" x14ac:dyDescent="0.35">
      <c r="B87" s="109" t="s">
        <v>50</v>
      </c>
      <c r="C87" s="110">
        <f>SUM(C81:C86)</f>
        <v>20370441</v>
      </c>
      <c r="D87" s="111">
        <f>SUM(D81:D86)</f>
        <v>1</v>
      </c>
      <c r="E87" s="108"/>
      <c r="F87" s="108"/>
      <c r="G87" s="89"/>
    </row>
    <row r="88" spans="2:7" ht="12.75" customHeight="1" x14ac:dyDescent="0.3">
      <c r="B88" s="122"/>
      <c r="C88" s="123"/>
      <c r="D88" s="124"/>
      <c r="E88" s="108"/>
      <c r="F88" s="108"/>
      <c r="G88" s="89"/>
    </row>
    <row r="89" spans="2:7" ht="12" customHeight="1" thickBot="1" x14ac:dyDescent="0.35">
      <c r="B89" s="34"/>
      <c r="C89" s="88"/>
      <c r="D89" s="88"/>
      <c r="E89" s="88"/>
      <c r="F89" s="88"/>
      <c r="G89" s="89"/>
    </row>
    <row r="90" spans="2:7" ht="12.75" customHeight="1" thickBot="1" x14ac:dyDescent="0.35">
      <c r="B90" s="112"/>
      <c r="C90" s="113" t="s">
        <v>88</v>
      </c>
      <c r="D90" s="114"/>
      <c r="E90" s="115"/>
      <c r="F90" s="108"/>
      <c r="G90" s="89"/>
    </row>
    <row r="91" spans="2:7" ht="15.6" customHeight="1" x14ac:dyDescent="0.3">
      <c r="B91" s="116" t="s">
        <v>84</v>
      </c>
      <c r="C91" s="117">
        <f>+E91*(1-0.3)</f>
        <v>31135.999999999996</v>
      </c>
      <c r="D91" s="117">
        <f>+E91*(1-0.2)</f>
        <v>35584</v>
      </c>
      <c r="E91" s="118">
        <v>44480</v>
      </c>
      <c r="F91" s="119"/>
      <c r="G91" s="120"/>
    </row>
    <row r="92" spans="2:7" ht="11.25" customHeight="1" thickBot="1" x14ac:dyDescent="0.35">
      <c r="B92" s="109" t="s">
        <v>85</v>
      </c>
      <c r="C92" s="110">
        <f>(G64/C91)</f>
        <v>654.24078237410083</v>
      </c>
      <c r="D92" s="110">
        <f>(G64/D91)</f>
        <v>572.46068457733816</v>
      </c>
      <c r="E92" s="121">
        <f>(G64/E91)</f>
        <v>457.9685476618705</v>
      </c>
      <c r="F92" s="119"/>
      <c r="G92" s="120"/>
    </row>
    <row r="93" spans="2:7" ht="11.25" customHeight="1" x14ac:dyDescent="0.3">
      <c r="B93" s="35" t="s">
        <v>51</v>
      </c>
      <c r="C93" s="94"/>
      <c r="D93" s="94"/>
      <c r="E93" s="94"/>
      <c r="F93" s="94"/>
      <c r="G93" s="94"/>
    </row>
  </sheetData>
  <mergeCells count="13">
    <mergeCell ref="B79:C79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2022-01-10T18:02:18Z</cp:lastPrinted>
  <dcterms:created xsi:type="dcterms:W3CDTF">2020-11-27T12:49:26Z</dcterms:created>
  <dcterms:modified xsi:type="dcterms:W3CDTF">2022-07-12T17:07:33Z</dcterms:modified>
</cp:coreProperties>
</file>