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Norte\"/>
    </mc:Choice>
  </mc:AlternateContent>
  <bookViews>
    <workbookView xWindow="0" yWindow="0" windowWidth="25200" windowHeight="11385"/>
  </bookViews>
  <sheets>
    <sheet name="MELON TU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47" i="1" l="1"/>
  <c r="G46" i="1"/>
  <c r="G45" i="1"/>
  <c r="G44" i="1"/>
  <c r="G43" i="1"/>
  <c r="G63" i="1"/>
  <c r="G62" i="1"/>
  <c r="G60" i="1"/>
  <c r="G59" i="1"/>
  <c r="G57" i="1"/>
  <c r="G56" i="1"/>
  <c r="G55" i="1"/>
  <c r="G54" i="1"/>
  <c r="G52" i="1"/>
  <c r="D98" i="1" l="1"/>
  <c r="G12" i="1"/>
  <c r="G48" i="1"/>
  <c r="C90" i="1" s="1"/>
  <c r="G69" i="1"/>
  <c r="G33" i="1"/>
  <c r="G22" i="1"/>
  <c r="G23" i="1"/>
  <c r="G24" i="1"/>
  <c r="G25" i="1"/>
  <c r="G26" i="1"/>
  <c r="G27" i="1"/>
  <c r="G28" i="1"/>
  <c r="G29" i="1"/>
  <c r="G30" i="1"/>
  <c r="G31" i="1"/>
  <c r="G32" i="1"/>
  <c r="G21" i="1"/>
  <c r="G64" i="1" l="1"/>
  <c r="C91" i="1" s="1"/>
  <c r="G34" i="1"/>
  <c r="C88" i="1" s="1"/>
  <c r="C92" i="1"/>
  <c r="G39" i="1" l="1"/>
  <c r="C89" i="1" s="1"/>
  <c r="G74" i="1"/>
  <c r="G71" i="1" l="1"/>
  <c r="G72" i="1" s="1"/>
  <c r="C93" i="1" s="1"/>
  <c r="G73" i="1" l="1"/>
  <c r="D99" i="1" s="1"/>
  <c r="C94" i="1"/>
  <c r="D88" i="1" s="1"/>
  <c r="C99" i="1" l="1"/>
  <c r="E99" i="1"/>
  <c r="G75" i="1"/>
  <c r="D93" i="1"/>
  <c r="D91" i="1"/>
  <c r="D92" i="1"/>
  <c r="D90" i="1"/>
  <c r="D94" i="1" l="1"/>
</calcChain>
</file>

<file path=xl/sharedStrings.xml><?xml version="1.0" encoding="utf-8"?>
<sst xmlns="http://schemas.openxmlformats.org/spreadsheetml/2006/main" count="190" uniqueCount="120">
  <si>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</si>
  <si>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</si>
  <si>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</si>
  <si>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</si>
  <si>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</si>
  <si>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</si>
  <si>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</si>
  <si>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</si>
  <si>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</si>
  <si>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</si>
  <si>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</si>
  <si>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</si>
  <si>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</si>
  <si>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</si>
  <si>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</si>
  <si>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</si>
  <si>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</si>
  <si>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</si>
  <si>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</si>
  <si>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</si>
  <si>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</si>
  <si>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</si>
  <si>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</si>
  <si>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</si>
  <si>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</si>
  <si>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</si>
  <si>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</si>
  <si>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</si>
  <si>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</si>
  <si>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</si>
  <si>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</si>
  <si>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</si>
  <si>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</si>
  <si>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</si>
  <si>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</si>
  <si>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</si>
  <si>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</si>
  <si>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</si>
  <si>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</si>
  <si>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</si>
  <si>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</si>
  <si>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</si>
  <si>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</si>
  <si>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</si>
  <si>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</si>
  <si>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</si>
  <si>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</si>
  <si>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</si>
  <si>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</si>
  <si>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</si>
  <si>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</si>
  <si>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</si>
  <si>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</si>
  <si>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</si>
  <si>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</si>
  <si>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</si>
  <si>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</si>
  <si>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</si>
  <si>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Limpias</t>
  </si>
  <si>
    <t>MEDIO</t>
  </si>
  <si>
    <t>METROPOLITANA</t>
  </si>
  <si>
    <t>MERCADO INTERNO</t>
  </si>
  <si>
    <t>Dic-Mar</t>
  </si>
  <si>
    <t>Aplicación Fertilizante</t>
  </si>
  <si>
    <t>Sep-Oct</t>
  </si>
  <si>
    <t>Acequiadura</t>
  </si>
  <si>
    <t xml:space="preserve"> </t>
  </si>
  <si>
    <t>FERTILIZANTE</t>
  </si>
  <si>
    <t>Urea</t>
  </si>
  <si>
    <t>FUNGICIDA</t>
  </si>
  <si>
    <t>INSECTICIDA</t>
  </si>
  <si>
    <t>MELON TUNA</t>
  </si>
  <si>
    <t>SUNDEW</t>
  </si>
  <si>
    <t>SEQUIA</t>
  </si>
  <si>
    <t>Paleo acequia</t>
  </si>
  <si>
    <t>Riego pre-transplante/siembra</t>
  </si>
  <si>
    <t>Transplante/siembra</t>
  </si>
  <si>
    <t>Riegos (4)</t>
  </si>
  <si>
    <t>Dic-Ene</t>
  </si>
  <si>
    <t>Aplicación fertilizante</t>
  </si>
  <si>
    <t>Limpia manual</t>
  </si>
  <si>
    <t>Aplicación pesticidas</t>
  </si>
  <si>
    <t>Oct -Nov</t>
  </si>
  <si>
    <t>Aplicación pesticidas (2)</t>
  </si>
  <si>
    <t>Oct - Dic</t>
  </si>
  <si>
    <t>Riegos (3)</t>
  </si>
  <si>
    <t>Corta y carga</t>
  </si>
  <si>
    <t>Dic-Feb</t>
  </si>
  <si>
    <t>Embalage y carga</t>
  </si>
  <si>
    <t>Aradura</t>
  </si>
  <si>
    <t>Rastraje</t>
  </si>
  <si>
    <t>Melgadura</t>
  </si>
  <si>
    <t>PLANTINES</t>
  </si>
  <si>
    <t>u</t>
  </si>
  <si>
    <t>kg</t>
  </si>
  <si>
    <t>Superfosfato triple</t>
  </si>
  <si>
    <t>Muriato de potasio</t>
  </si>
  <si>
    <t>Nitrato de potasio</t>
  </si>
  <si>
    <t>Asufre ventilado</t>
  </si>
  <si>
    <t>Oct-Dic</t>
  </si>
  <si>
    <t>Karate Zeon</t>
  </si>
  <si>
    <t>Oct-DIc</t>
  </si>
  <si>
    <t>Actara 25 WG</t>
  </si>
  <si>
    <t>Lt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</si>
  <si>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</si>
  <si>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</si>
  <si>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</si>
  <si>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</si>
  <si>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</si>
  <si>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Sept</t>
  </si>
  <si>
    <t>Oct.</t>
  </si>
  <si>
    <t>Nov.</t>
  </si>
  <si>
    <t>Oct</t>
  </si>
  <si>
    <t>Todas</t>
  </si>
  <si>
    <t>Ago</t>
  </si>
  <si>
    <t>Feb</t>
  </si>
  <si>
    <t>Bravo 720</t>
  </si>
  <si>
    <t xml:space="preserve">Dic </t>
  </si>
  <si>
    <t>Traslado a mercado mayorista</t>
  </si>
  <si>
    <t>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</si>
</sst>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9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166" fontId="4" fillId="2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4" fillId="2" borderId="6" xfId="0" applyNumberFormat="1" applyFont="1" applyFill="1" applyBorder="1" applyAlignment="1">
      <alignment horizontal="right" vertical="center" wrapText="1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 applyAlignment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17" fontId="20" fillId="0" borderId="58" xfId="1" applyNumberFormat="1" applyFont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/>
    </xf>
    <xf numFmtId="49" fontId="21" fillId="2" borderId="51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wrapText="1"/>
    </xf>
    <xf numFmtId="3" fontId="4" fillId="2" borderId="59" xfId="0" applyNumberFormat="1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right"/>
    </xf>
    <xf numFmtId="3" fontId="4" fillId="0" borderId="20" xfId="0" applyNumberFormat="1" applyFont="1" applyFill="1" applyBorder="1" applyAlignment="1">
      <alignment horizontal="right"/>
    </xf>
    <xf numFmtId="49" fontId="4" fillId="0" borderId="20" xfId="0" applyNumberFormat="1" applyFont="1" applyFill="1" applyBorder="1" applyAlignment="1">
      <alignment horizontal="right"/>
    </xf>
    <xf numFmtId="166" fontId="4" fillId="0" borderId="20" xfId="0" applyNumberFormat="1" applyFont="1" applyFill="1" applyBorder="1" applyAlignment="1">
      <alignment horizontal="right"/>
    </xf>
    <xf numFmtId="166" fontId="4" fillId="0" borderId="20" xfId="0" applyNumberFormat="1" applyFont="1" applyFill="1" applyBorder="1" applyAlignment="1">
      <alignment horizontal="right" wrapText="1"/>
    </xf>
    <xf numFmtId="49" fontId="4" fillId="0" borderId="20" xfId="0" applyNumberFormat="1" applyFont="1" applyFill="1" applyBorder="1" applyAlignment="1">
      <alignment horizontal="right" wrapText="1"/>
    </xf>
    <xf numFmtId="0" fontId="2" fillId="0" borderId="20" xfId="0" applyFont="1" applyFill="1" applyBorder="1" applyAlignment="1">
      <alignment horizontal="right" wrapText="1"/>
    </xf>
    <xf numFmtId="0" fontId="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right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wrapText="1"/>
    </xf>
    <xf numFmtId="3" fontId="7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vertical="center"/>
    </xf>
    <xf numFmtId="164" fontId="1" fillId="0" borderId="20" xfId="0" applyNumberFormat="1" applyFont="1" applyFill="1" applyBorder="1" applyAlignment="1">
      <alignment horizontal="right" vertical="center"/>
    </xf>
    <xf numFmtId="164" fontId="16" fillId="0" borderId="20" xfId="0" applyNumberFormat="1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7" fillId="3" borderId="59" xfId="0" applyFont="1" applyFill="1" applyBorder="1" applyAlignment="1">
      <alignment vertical="center"/>
    </xf>
    <xf numFmtId="49" fontId="1" fillId="3" borderId="60" xfId="0" applyNumberFormat="1" applyFont="1" applyFill="1" applyBorder="1" applyAlignment="1">
      <alignment horizontal="center" vertical="center" wrapText="1"/>
    </xf>
    <xf numFmtId="3" fontId="4" fillId="2" borderId="51" xfId="0" applyNumberFormat="1" applyFont="1" applyFill="1" applyBorder="1" applyAlignment="1">
      <alignment horizontal="center" wrapText="1"/>
    </xf>
    <xf numFmtId="3" fontId="7" fillId="3" borderId="51" xfId="0" applyNumberFormat="1" applyFont="1" applyFill="1" applyBorder="1" applyAlignment="1">
      <alignment horizontal="center" vertical="center"/>
    </xf>
    <xf numFmtId="3" fontId="22" fillId="2" borderId="51" xfId="0" applyNumberFormat="1" applyFont="1" applyFill="1" applyBorder="1" applyAlignment="1">
      <alignment horizontal="center"/>
    </xf>
    <xf numFmtId="49" fontId="23" fillId="2" borderId="51" xfId="0" applyNumberFormat="1" applyFont="1" applyFill="1" applyBorder="1" applyAlignment="1">
      <alignment horizontal="left"/>
    </xf>
    <xf numFmtId="49" fontId="22" fillId="2" borderId="51" xfId="0" applyNumberFormat="1" applyFont="1" applyFill="1" applyBorder="1" applyAlignment="1">
      <alignment horizontal="center"/>
    </xf>
    <xf numFmtId="0" fontId="22" fillId="2" borderId="51" xfId="0" applyNumberFormat="1" applyFont="1" applyFill="1" applyBorder="1" applyAlignment="1">
      <alignment horizontal="center"/>
    </xf>
    <xf numFmtId="49" fontId="22" fillId="2" borderId="51" xfId="0" applyNumberFormat="1" applyFont="1" applyFill="1" applyBorder="1" applyAlignment="1">
      <alignment horizontal="left"/>
    </xf>
    <xf numFmtId="0" fontId="22" fillId="2" borderId="51" xfId="0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100"/>
  <sheetViews>
    <sheetView showGridLines="0" tabSelected="1" workbookViewId="0">
      <selection activeCell="E10" sqref="E10:F10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8" customWidth="1"/>
    <col min="8" max="8" width="6.85546875" style="171" customWidth="1"/>
    <col min="9" max="243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105"/>
      <c r="H1" s="147"/>
    </row>
    <row r="2" spans="1:8" ht="15" customHeight="1" x14ac:dyDescent="0.25">
      <c r="A2" s="2"/>
      <c r="B2" s="2"/>
      <c r="C2" s="2"/>
      <c r="D2" s="2"/>
      <c r="E2" s="2"/>
      <c r="F2" s="2"/>
      <c r="G2" s="105"/>
      <c r="H2" s="147"/>
    </row>
    <row r="3" spans="1:8" ht="15" customHeight="1" x14ac:dyDescent="0.25">
      <c r="A3" s="2"/>
      <c r="B3" s="2"/>
      <c r="C3" s="2"/>
      <c r="D3" s="2"/>
      <c r="E3" s="2"/>
      <c r="F3" s="2"/>
      <c r="G3" s="105"/>
      <c r="H3" s="147"/>
    </row>
    <row r="4" spans="1:8" ht="15" customHeight="1" x14ac:dyDescent="0.25">
      <c r="A4" s="2"/>
      <c r="B4" s="2"/>
      <c r="C4" s="2"/>
      <c r="D4" s="2"/>
      <c r="E4" s="2"/>
      <c r="F4" s="2"/>
      <c r="G4" s="105"/>
      <c r="H4" s="147"/>
    </row>
    <row r="5" spans="1:8" ht="15" customHeight="1" x14ac:dyDescent="0.25">
      <c r="A5" s="2"/>
      <c r="B5" s="2"/>
      <c r="C5" s="2"/>
      <c r="D5" s="2"/>
      <c r="E5" s="2"/>
      <c r="F5" s="2"/>
      <c r="G5" s="105"/>
      <c r="H5" s="147"/>
    </row>
    <row r="6" spans="1:8" ht="15" customHeight="1" x14ac:dyDescent="0.25">
      <c r="A6" s="2"/>
      <c r="B6" s="2"/>
      <c r="C6" s="2"/>
      <c r="D6" s="2"/>
      <c r="E6" s="2"/>
      <c r="F6" s="2"/>
      <c r="G6" s="105"/>
      <c r="H6" s="147"/>
    </row>
    <row r="7" spans="1:8" ht="15" customHeight="1" x14ac:dyDescent="0.25">
      <c r="A7" s="2"/>
      <c r="B7" s="2"/>
      <c r="C7" s="2"/>
      <c r="D7" s="2"/>
      <c r="E7" s="2"/>
      <c r="F7" s="2"/>
      <c r="G7" s="105"/>
      <c r="H7" s="147"/>
    </row>
    <row r="8" spans="1:8" ht="15" customHeight="1" x14ac:dyDescent="0.25">
      <c r="A8" s="2"/>
      <c r="B8" s="3"/>
      <c r="C8" s="4"/>
      <c r="D8" s="2"/>
      <c r="E8" s="4"/>
      <c r="F8" s="4"/>
      <c r="G8" s="106"/>
      <c r="H8" s="147"/>
    </row>
    <row r="9" spans="1:8" ht="12" customHeight="1" x14ac:dyDescent="0.25">
      <c r="A9" s="5"/>
      <c r="B9" s="6" t="s">
        <v>0</v>
      </c>
      <c r="C9" s="7" t="s">
        <v>71</v>
      </c>
      <c r="D9" s="8"/>
      <c r="E9" s="182" t="s">
        <v>104</v>
      </c>
      <c r="F9" s="183"/>
      <c r="G9" s="143">
        <v>25000</v>
      </c>
      <c r="H9" s="148"/>
    </row>
    <row r="10" spans="1:8" ht="18" customHeight="1" x14ac:dyDescent="0.25">
      <c r="A10" s="5"/>
      <c r="B10" s="9" t="s">
        <v>1</v>
      </c>
      <c r="C10" s="119" t="s">
        <v>72</v>
      </c>
      <c r="D10" s="10"/>
      <c r="E10" s="184" t="s">
        <v>2</v>
      </c>
      <c r="F10" s="185"/>
      <c r="G10" s="12" t="s">
        <v>62</v>
      </c>
      <c r="H10" s="149"/>
    </row>
    <row r="11" spans="1:8" ht="18" customHeight="1" x14ac:dyDescent="0.25">
      <c r="A11" s="5"/>
      <c r="B11" s="9" t="s">
        <v>3</v>
      </c>
      <c r="C11" s="12" t="s">
        <v>59</v>
      </c>
      <c r="D11" s="10"/>
      <c r="E11" s="184" t="s">
        <v>105</v>
      </c>
      <c r="F11" s="185"/>
      <c r="G11" s="107">
        <v>480</v>
      </c>
      <c r="H11" s="150"/>
    </row>
    <row r="12" spans="1:8" ht="11.25" customHeight="1" x14ac:dyDescent="0.25">
      <c r="A12" s="5"/>
      <c r="B12" s="9" t="s">
        <v>4</v>
      </c>
      <c r="C12" s="13" t="s">
        <v>60</v>
      </c>
      <c r="D12" s="10"/>
      <c r="E12" s="14" t="s">
        <v>5</v>
      </c>
      <c r="F12" s="15"/>
      <c r="G12" s="98">
        <f>G9*G11</f>
        <v>12000000</v>
      </c>
      <c r="H12" s="151"/>
    </row>
    <row r="13" spans="1:8" ht="11.25" customHeight="1" x14ac:dyDescent="0.25">
      <c r="A13" s="5"/>
      <c r="B13" s="9" t="s">
        <v>6</v>
      </c>
      <c r="C13" s="12" t="s">
        <v>119</v>
      </c>
      <c r="D13" s="10"/>
      <c r="E13" s="184" t="s">
        <v>7</v>
      </c>
      <c r="F13" s="185"/>
      <c r="G13" s="12" t="s">
        <v>61</v>
      </c>
      <c r="H13" s="149"/>
    </row>
    <row r="14" spans="1:8" ht="13.5" customHeight="1" x14ac:dyDescent="0.25">
      <c r="A14" s="5"/>
      <c r="B14" s="9" t="s">
        <v>8</v>
      </c>
      <c r="C14" s="12" t="s">
        <v>113</v>
      </c>
      <c r="D14" s="10"/>
      <c r="E14" s="184" t="s">
        <v>9</v>
      </c>
      <c r="F14" s="185"/>
      <c r="G14" s="12" t="s">
        <v>62</v>
      </c>
      <c r="H14" s="149"/>
    </row>
    <row r="15" spans="1:8" ht="25.5" customHeight="1" x14ac:dyDescent="0.25">
      <c r="A15" s="5"/>
      <c r="B15" s="9" t="s">
        <v>10</v>
      </c>
      <c r="C15" s="142">
        <v>44726</v>
      </c>
      <c r="D15" s="10"/>
      <c r="E15" s="186" t="s">
        <v>11</v>
      </c>
      <c r="F15" s="187"/>
      <c r="G15" s="13" t="s">
        <v>73</v>
      </c>
      <c r="H15" s="152"/>
    </row>
    <row r="16" spans="1:8" ht="12" customHeight="1" x14ac:dyDescent="0.25">
      <c r="A16" s="2"/>
      <c r="B16" s="16"/>
      <c r="C16" s="17"/>
      <c r="D16" s="18"/>
      <c r="E16" s="19"/>
      <c r="F16" s="19"/>
      <c r="G16" s="108"/>
      <c r="H16" s="153"/>
    </row>
    <row r="17" spans="1:8" ht="12" customHeight="1" x14ac:dyDescent="0.25">
      <c r="A17" s="20"/>
      <c r="B17" s="188" t="s">
        <v>12</v>
      </c>
      <c r="C17" s="189"/>
      <c r="D17" s="189"/>
      <c r="E17" s="189"/>
      <c r="F17" s="189"/>
      <c r="G17" s="189"/>
      <c r="H17" s="154"/>
    </row>
    <row r="18" spans="1:8" ht="12" customHeight="1" x14ac:dyDescent="0.25">
      <c r="A18" s="2"/>
      <c r="B18" s="21"/>
      <c r="C18" s="22"/>
      <c r="D18" s="22"/>
      <c r="E18" s="22"/>
      <c r="F18" s="23"/>
      <c r="G18" s="109"/>
      <c r="H18" s="155"/>
    </row>
    <row r="19" spans="1:8" ht="12" customHeight="1" x14ac:dyDescent="0.25">
      <c r="A19" s="5"/>
      <c r="B19" s="24" t="s">
        <v>13</v>
      </c>
      <c r="C19" s="25"/>
      <c r="D19" s="26"/>
      <c r="E19" s="26"/>
      <c r="F19" s="26"/>
      <c r="G19" s="110"/>
      <c r="H19" s="156"/>
    </row>
    <row r="20" spans="1:8" ht="24" customHeight="1" x14ac:dyDescent="0.25">
      <c r="A20" s="20"/>
      <c r="B20" s="27" t="s">
        <v>14</v>
      </c>
      <c r="C20" s="27" t="s">
        <v>15</v>
      </c>
      <c r="D20" s="27" t="s">
        <v>16</v>
      </c>
      <c r="E20" s="27" t="s">
        <v>17</v>
      </c>
      <c r="F20" s="27" t="s">
        <v>18</v>
      </c>
      <c r="G20" s="173" t="s">
        <v>19</v>
      </c>
      <c r="H20" s="157"/>
    </row>
    <row r="21" spans="1:8" ht="12.75" customHeight="1" x14ac:dyDescent="0.25">
      <c r="A21" s="20"/>
      <c r="B21" s="11" t="s">
        <v>74</v>
      </c>
      <c r="C21" s="28" t="s">
        <v>20</v>
      </c>
      <c r="D21" s="99">
        <v>1</v>
      </c>
      <c r="E21" s="28" t="s">
        <v>114</v>
      </c>
      <c r="F21" s="146">
        <v>30000</v>
      </c>
      <c r="G21" s="174">
        <f>D21*F21</f>
        <v>30000</v>
      </c>
      <c r="H21" s="158"/>
    </row>
    <row r="22" spans="1:8" ht="12.75" customHeight="1" x14ac:dyDescent="0.25">
      <c r="A22" s="20"/>
      <c r="B22" s="132" t="s">
        <v>75</v>
      </c>
      <c r="C22" s="28" t="s">
        <v>20</v>
      </c>
      <c r="D22" s="99">
        <v>2</v>
      </c>
      <c r="E22" s="28" t="s">
        <v>109</v>
      </c>
      <c r="F22" s="146">
        <v>30000</v>
      </c>
      <c r="G22" s="174">
        <f t="shared" ref="G22:G33" si="0">D22*F22</f>
        <v>60000</v>
      </c>
      <c r="H22" s="158"/>
    </row>
    <row r="23" spans="1:8" ht="12.75" customHeight="1" x14ac:dyDescent="0.25">
      <c r="A23" s="20"/>
      <c r="B23" s="132" t="s">
        <v>76</v>
      </c>
      <c r="C23" s="28" t="s">
        <v>20</v>
      </c>
      <c r="D23" s="139">
        <v>8.5</v>
      </c>
      <c r="E23" s="28" t="s">
        <v>109</v>
      </c>
      <c r="F23" s="146">
        <v>30000</v>
      </c>
      <c r="G23" s="174">
        <f t="shared" si="0"/>
        <v>255000</v>
      </c>
      <c r="H23" s="158"/>
    </row>
    <row r="24" spans="1:8" ht="12.75" customHeight="1" x14ac:dyDescent="0.25">
      <c r="A24" s="20"/>
      <c r="B24" s="132" t="s">
        <v>77</v>
      </c>
      <c r="C24" s="28" t="s">
        <v>20</v>
      </c>
      <c r="D24" s="99">
        <v>4</v>
      </c>
      <c r="E24" s="28" t="s">
        <v>78</v>
      </c>
      <c r="F24" s="146">
        <v>30000</v>
      </c>
      <c r="G24" s="174">
        <f t="shared" si="0"/>
        <v>120000</v>
      </c>
      <c r="H24" s="158"/>
    </row>
    <row r="25" spans="1:8" ht="12.75" customHeight="1" x14ac:dyDescent="0.25">
      <c r="A25" s="20"/>
      <c r="B25" s="132" t="s">
        <v>79</v>
      </c>
      <c r="C25" s="28" t="s">
        <v>20</v>
      </c>
      <c r="D25" s="99">
        <v>1</v>
      </c>
      <c r="E25" s="28" t="s">
        <v>109</v>
      </c>
      <c r="F25" s="146">
        <v>30000</v>
      </c>
      <c r="G25" s="174">
        <f t="shared" si="0"/>
        <v>30000</v>
      </c>
      <c r="H25" s="158"/>
    </row>
    <row r="26" spans="1:8" ht="12.75" customHeight="1" x14ac:dyDescent="0.25">
      <c r="A26" s="20"/>
      <c r="B26" s="132" t="s">
        <v>80</v>
      </c>
      <c r="C26" s="28" t="s">
        <v>20</v>
      </c>
      <c r="D26" s="139">
        <v>9.33</v>
      </c>
      <c r="E26" s="28" t="s">
        <v>109</v>
      </c>
      <c r="F26" s="146">
        <v>30000</v>
      </c>
      <c r="G26" s="174">
        <f t="shared" si="0"/>
        <v>279900</v>
      </c>
      <c r="H26" s="158"/>
    </row>
    <row r="27" spans="1:8" ht="12.75" customHeight="1" x14ac:dyDescent="0.25">
      <c r="A27" s="20"/>
      <c r="B27" s="132" t="s">
        <v>81</v>
      </c>
      <c r="C27" s="28" t="s">
        <v>20</v>
      </c>
      <c r="D27" s="99">
        <v>1</v>
      </c>
      <c r="E27" s="28" t="s">
        <v>112</v>
      </c>
      <c r="F27" s="146">
        <v>30000</v>
      </c>
      <c r="G27" s="174">
        <f t="shared" si="0"/>
        <v>30000</v>
      </c>
      <c r="H27" s="158"/>
    </row>
    <row r="28" spans="1:8" ht="12.75" customHeight="1" x14ac:dyDescent="0.25">
      <c r="A28" s="20"/>
      <c r="B28" s="132" t="s">
        <v>77</v>
      </c>
      <c r="C28" s="28" t="s">
        <v>20</v>
      </c>
      <c r="D28" s="99">
        <v>4</v>
      </c>
      <c r="E28" s="28" t="s">
        <v>82</v>
      </c>
      <c r="F28" s="146">
        <v>30000</v>
      </c>
      <c r="G28" s="174">
        <f t="shared" si="0"/>
        <v>120000</v>
      </c>
      <c r="H28" s="158"/>
    </row>
    <row r="29" spans="1:8" ht="12.75" customHeight="1" x14ac:dyDescent="0.25">
      <c r="A29" s="20"/>
      <c r="B29" s="132" t="s">
        <v>80</v>
      </c>
      <c r="C29" s="28" t="s">
        <v>20</v>
      </c>
      <c r="D29" s="139">
        <v>4.67</v>
      </c>
      <c r="E29" s="28" t="s">
        <v>82</v>
      </c>
      <c r="F29" s="146">
        <v>30000</v>
      </c>
      <c r="G29" s="174">
        <f t="shared" si="0"/>
        <v>140100</v>
      </c>
      <c r="H29" s="158"/>
    </row>
    <row r="30" spans="1:8" ht="12.75" customHeight="1" x14ac:dyDescent="0.25">
      <c r="A30" s="20"/>
      <c r="B30" s="132" t="s">
        <v>83</v>
      </c>
      <c r="C30" s="28" t="s">
        <v>20</v>
      </c>
      <c r="D30" s="99">
        <v>1</v>
      </c>
      <c r="E30" s="28" t="s">
        <v>84</v>
      </c>
      <c r="F30" s="146">
        <v>30000</v>
      </c>
      <c r="G30" s="174">
        <f t="shared" si="0"/>
        <v>30000</v>
      </c>
      <c r="H30" s="158"/>
    </row>
    <row r="31" spans="1:8" ht="15.75" customHeight="1" x14ac:dyDescent="0.25">
      <c r="A31" s="20"/>
      <c r="B31" s="11" t="s">
        <v>85</v>
      </c>
      <c r="C31" s="28" t="s">
        <v>20</v>
      </c>
      <c r="D31" s="99">
        <v>3</v>
      </c>
      <c r="E31" s="28" t="s">
        <v>115</v>
      </c>
      <c r="F31" s="146">
        <v>30000</v>
      </c>
      <c r="G31" s="174">
        <f t="shared" si="0"/>
        <v>90000</v>
      </c>
      <c r="H31" s="158"/>
    </row>
    <row r="32" spans="1:8" ht="12.75" customHeight="1" x14ac:dyDescent="0.25">
      <c r="A32" s="20"/>
      <c r="B32" s="11" t="s">
        <v>86</v>
      </c>
      <c r="C32" s="28" t="s">
        <v>20</v>
      </c>
      <c r="D32" s="99">
        <v>36</v>
      </c>
      <c r="E32" s="28" t="s">
        <v>87</v>
      </c>
      <c r="F32" s="146">
        <v>30000</v>
      </c>
      <c r="G32" s="174">
        <f t="shared" si="0"/>
        <v>1080000</v>
      </c>
      <c r="H32" s="158"/>
    </row>
    <row r="33" spans="1:8" ht="12.75" customHeight="1" x14ac:dyDescent="0.25">
      <c r="A33" s="20"/>
      <c r="B33" s="97" t="s">
        <v>88</v>
      </c>
      <c r="C33" s="28" t="s">
        <v>20</v>
      </c>
      <c r="D33" s="99">
        <v>2</v>
      </c>
      <c r="E33" s="28" t="s">
        <v>87</v>
      </c>
      <c r="F33" s="146">
        <v>30000</v>
      </c>
      <c r="G33" s="174">
        <f t="shared" si="0"/>
        <v>60000</v>
      </c>
      <c r="H33" s="158"/>
    </row>
    <row r="34" spans="1:8" ht="12.75" customHeight="1" x14ac:dyDescent="0.25">
      <c r="A34" s="20"/>
      <c r="B34" s="29" t="s">
        <v>21</v>
      </c>
      <c r="C34" s="30"/>
      <c r="D34" s="30"/>
      <c r="E34" s="30"/>
      <c r="F34" s="172"/>
      <c r="G34" s="175">
        <f>G21+G22+G23+G24+G25+G26+G27+G28+G29+G30+G31+G32+G33</f>
        <v>2325000</v>
      </c>
      <c r="H34" s="159"/>
    </row>
    <row r="35" spans="1:8" ht="12" customHeight="1" x14ac:dyDescent="0.25">
      <c r="A35" s="2"/>
      <c r="B35" s="21"/>
      <c r="C35" s="23"/>
      <c r="D35" s="23"/>
      <c r="E35" s="23"/>
      <c r="F35" s="31"/>
      <c r="G35" s="127"/>
      <c r="H35" s="160"/>
    </row>
    <row r="36" spans="1:8" ht="12" customHeight="1" x14ac:dyDescent="0.25">
      <c r="A36" s="5"/>
      <c r="B36" s="32" t="s">
        <v>22</v>
      </c>
      <c r="C36" s="33"/>
      <c r="D36" s="34"/>
      <c r="E36" s="34"/>
      <c r="F36" s="35"/>
      <c r="G36" s="111"/>
      <c r="H36" s="156"/>
    </row>
    <row r="37" spans="1:8" ht="24" customHeight="1" x14ac:dyDescent="0.25">
      <c r="A37" s="5"/>
      <c r="B37" s="36" t="s">
        <v>14</v>
      </c>
      <c r="C37" s="37" t="s">
        <v>15</v>
      </c>
      <c r="D37" s="37" t="s">
        <v>16</v>
      </c>
      <c r="E37" s="36" t="s">
        <v>66</v>
      </c>
      <c r="F37" s="37" t="s">
        <v>18</v>
      </c>
      <c r="G37" s="36" t="s">
        <v>19</v>
      </c>
      <c r="H37" s="161"/>
    </row>
    <row r="38" spans="1:8" ht="12" customHeight="1" x14ac:dyDescent="0.25">
      <c r="A38" s="5"/>
      <c r="B38" s="38" t="s">
        <v>58</v>
      </c>
      <c r="C38" s="39" t="s">
        <v>66</v>
      </c>
      <c r="D38" s="39" t="s">
        <v>66</v>
      </c>
      <c r="E38" s="39" t="s">
        <v>66</v>
      </c>
      <c r="F38" s="96" t="s">
        <v>66</v>
      </c>
      <c r="G38" s="135">
        <v>0</v>
      </c>
      <c r="H38" s="162"/>
    </row>
    <row r="39" spans="1:8" ht="12" customHeight="1" x14ac:dyDescent="0.25">
      <c r="A39" s="5"/>
      <c r="B39" s="40" t="s">
        <v>23</v>
      </c>
      <c r="C39" s="41"/>
      <c r="D39" s="41"/>
      <c r="E39" s="41"/>
      <c r="F39" s="42"/>
      <c r="G39" s="136">
        <f>SUM(G38)</f>
        <v>0</v>
      </c>
      <c r="H39" s="163"/>
    </row>
    <row r="40" spans="1:8" ht="12" customHeight="1" x14ac:dyDescent="0.25">
      <c r="A40" s="2"/>
      <c r="B40" s="43"/>
      <c r="C40" s="44"/>
      <c r="D40" s="44"/>
      <c r="E40" s="44"/>
      <c r="F40" s="45"/>
      <c r="G40" s="112"/>
      <c r="H40" s="160"/>
    </row>
    <row r="41" spans="1:8" ht="12" customHeight="1" x14ac:dyDescent="0.25">
      <c r="A41" s="5"/>
      <c r="B41" s="32" t="s">
        <v>24</v>
      </c>
      <c r="C41" s="33"/>
      <c r="D41" s="34"/>
      <c r="E41" s="34"/>
      <c r="F41" s="35"/>
      <c r="G41" s="111"/>
      <c r="H41" s="156"/>
    </row>
    <row r="42" spans="1:8" ht="24" customHeight="1" x14ac:dyDescent="0.25">
      <c r="A42" s="5"/>
      <c r="B42" s="46" t="s">
        <v>14</v>
      </c>
      <c r="C42" s="46" t="s">
        <v>15</v>
      </c>
      <c r="D42" s="46" t="s">
        <v>16</v>
      </c>
      <c r="E42" s="46" t="s">
        <v>17</v>
      </c>
      <c r="F42" s="47" t="s">
        <v>18</v>
      </c>
      <c r="G42" s="46" t="s">
        <v>19</v>
      </c>
      <c r="H42" s="161"/>
    </row>
    <row r="43" spans="1:8" ht="12.75" customHeight="1" x14ac:dyDescent="0.25">
      <c r="A43" s="20"/>
      <c r="B43" s="145" t="s">
        <v>89</v>
      </c>
      <c r="C43" s="28" t="s">
        <v>25</v>
      </c>
      <c r="D43" s="99">
        <v>1</v>
      </c>
      <c r="E43" s="28" t="s">
        <v>109</v>
      </c>
      <c r="F43" s="133">
        <v>516000</v>
      </c>
      <c r="G43" s="133">
        <f>D43*F43</f>
        <v>516000</v>
      </c>
      <c r="H43" s="158"/>
    </row>
    <row r="44" spans="1:8" ht="12.75" customHeight="1" x14ac:dyDescent="0.25">
      <c r="A44" s="20"/>
      <c r="B44" s="145" t="s">
        <v>90</v>
      </c>
      <c r="C44" s="28" t="s">
        <v>25</v>
      </c>
      <c r="D44" s="99">
        <v>1</v>
      </c>
      <c r="E44" s="28" t="s">
        <v>110</v>
      </c>
      <c r="F44" s="133">
        <v>258000</v>
      </c>
      <c r="G44" s="133">
        <f t="shared" ref="G44:G47" si="1">D44*F44</f>
        <v>258000</v>
      </c>
      <c r="H44" s="158"/>
    </row>
    <row r="45" spans="1:8" ht="12.75" customHeight="1" x14ac:dyDescent="0.25">
      <c r="A45" s="20"/>
      <c r="B45" s="145" t="s">
        <v>63</v>
      </c>
      <c r="C45" s="28" t="s">
        <v>25</v>
      </c>
      <c r="D45" s="99">
        <v>0.5</v>
      </c>
      <c r="E45" s="28" t="s">
        <v>111</v>
      </c>
      <c r="F45" s="133">
        <v>258000</v>
      </c>
      <c r="G45" s="133">
        <f t="shared" si="1"/>
        <v>129000</v>
      </c>
      <c r="H45" s="158"/>
    </row>
    <row r="46" spans="1:8" ht="12.75" customHeight="1" x14ac:dyDescent="0.25">
      <c r="A46" s="20"/>
      <c r="B46" s="145" t="s">
        <v>91</v>
      </c>
      <c r="C46" s="28" t="s">
        <v>25</v>
      </c>
      <c r="D46" s="99">
        <v>0.2</v>
      </c>
      <c r="E46" s="28" t="s">
        <v>112</v>
      </c>
      <c r="F46" s="133">
        <v>160800</v>
      </c>
      <c r="G46" s="133">
        <f t="shared" si="1"/>
        <v>32160</v>
      </c>
      <c r="H46" s="158"/>
    </row>
    <row r="47" spans="1:8" ht="12.75" customHeight="1" x14ac:dyDescent="0.25">
      <c r="A47" s="20"/>
      <c r="B47" s="145" t="s">
        <v>65</v>
      </c>
      <c r="C47" s="28" t="s">
        <v>25</v>
      </c>
      <c r="D47" s="99">
        <v>0.1</v>
      </c>
      <c r="E47" s="28" t="s">
        <v>109</v>
      </c>
      <c r="F47" s="133">
        <v>160800</v>
      </c>
      <c r="G47" s="133">
        <f t="shared" si="1"/>
        <v>16080</v>
      </c>
      <c r="H47" s="158"/>
    </row>
    <row r="48" spans="1:8" ht="12.75" customHeight="1" x14ac:dyDescent="0.25">
      <c r="A48" s="5"/>
      <c r="B48" s="48" t="s">
        <v>26</v>
      </c>
      <c r="C48" s="49"/>
      <c r="D48" s="49"/>
      <c r="E48" s="49"/>
      <c r="F48" s="49"/>
      <c r="G48" s="134">
        <f>G43+G44+G45+G46+G47</f>
        <v>951240</v>
      </c>
      <c r="H48" s="159"/>
    </row>
    <row r="49" spans="1:8" ht="12" customHeight="1" x14ac:dyDescent="0.25">
      <c r="A49" s="2"/>
      <c r="B49" s="43"/>
      <c r="C49" s="44"/>
      <c r="D49" s="44"/>
      <c r="E49" s="44"/>
      <c r="F49" s="45"/>
      <c r="G49" s="112"/>
      <c r="H49" s="160"/>
    </row>
    <row r="50" spans="1:8" ht="12" customHeight="1" x14ac:dyDescent="0.25">
      <c r="A50" s="5"/>
      <c r="B50" s="32" t="s">
        <v>27</v>
      </c>
      <c r="C50" s="33"/>
      <c r="D50" s="34"/>
      <c r="E50" s="34"/>
      <c r="F50" s="35"/>
      <c r="G50" s="111"/>
      <c r="H50" s="156"/>
    </row>
    <row r="51" spans="1:8" ht="24" customHeight="1" x14ac:dyDescent="0.25">
      <c r="A51" s="5"/>
      <c r="B51" s="101" t="s">
        <v>28</v>
      </c>
      <c r="C51" s="101" t="s">
        <v>29</v>
      </c>
      <c r="D51" s="101" t="s">
        <v>30</v>
      </c>
      <c r="E51" s="101" t="s">
        <v>17</v>
      </c>
      <c r="F51" s="101" t="s">
        <v>18</v>
      </c>
      <c r="G51" s="113" t="s">
        <v>19</v>
      </c>
      <c r="H51" s="164"/>
    </row>
    <row r="52" spans="1:8" ht="12.75" customHeight="1" x14ac:dyDescent="0.25">
      <c r="A52" s="60"/>
      <c r="B52" s="144" t="s">
        <v>92</v>
      </c>
      <c r="C52" s="103" t="s">
        <v>93</v>
      </c>
      <c r="D52" s="102">
        <v>15000</v>
      </c>
      <c r="E52" s="103" t="s">
        <v>109</v>
      </c>
      <c r="F52" s="103">
        <v>140</v>
      </c>
      <c r="G52" s="102">
        <f>D52*F52</f>
        <v>2100000</v>
      </c>
      <c r="H52" s="165"/>
    </row>
    <row r="53" spans="1:8" ht="12.75" customHeight="1" x14ac:dyDescent="0.25">
      <c r="A53" s="60"/>
      <c r="B53" s="177" t="s">
        <v>67</v>
      </c>
      <c r="C53" s="178"/>
      <c r="D53" s="179"/>
      <c r="E53" s="178"/>
      <c r="F53" s="176"/>
      <c r="G53" s="176" t="s">
        <v>66</v>
      </c>
      <c r="H53" s="165"/>
    </row>
    <row r="54" spans="1:8" ht="12.75" customHeight="1" x14ac:dyDescent="0.25">
      <c r="A54" s="60"/>
      <c r="B54" s="180" t="s">
        <v>68</v>
      </c>
      <c r="C54" s="181" t="s">
        <v>94</v>
      </c>
      <c r="D54" s="181">
        <v>300</v>
      </c>
      <c r="E54" s="181" t="s">
        <v>109</v>
      </c>
      <c r="F54" s="176">
        <v>1188</v>
      </c>
      <c r="G54" s="176">
        <f t="shared" ref="G54:G63" si="2">D54*F54</f>
        <v>356400</v>
      </c>
      <c r="H54" s="165"/>
    </row>
    <row r="55" spans="1:8" ht="12.75" customHeight="1" x14ac:dyDescent="0.25">
      <c r="A55" s="60"/>
      <c r="B55" s="180" t="s">
        <v>95</v>
      </c>
      <c r="C55" s="178" t="s">
        <v>94</v>
      </c>
      <c r="D55" s="179">
        <v>200</v>
      </c>
      <c r="E55" s="178" t="s">
        <v>109</v>
      </c>
      <c r="F55" s="176">
        <v>1213.8</v>
      </c>
      <c r="G55" s="176">
        <f t="shared" si="2"/>
        <v>242760</v>
      </c>
      <c r="H55" s="165"/>
    </row>
    <row r="56" spans="1:8" ht="12.75" customHeight="1" x14ac:dyDescent="0.25">
      <c r="A56" s="60"/>
      <c r="B56" s="180" t="s">
        <v>96</v>
      </c>
      <c r="C56" s="178" t="s">
        <v>94</v>
      </c>
      <c r="D56" s="179">
        <v>100</v>
      </c>
      <c r="E56" s="178" t="s">
        <v>109</v>
      </c>
      <c r="F56" s="176">
        <v>980</v>
      </c>
      <c r="G56" s="176">
        <f t="shared" si="2"/>
        <v>98000</v>
      </c>
      <c r="H56" s="165"/>
    </row>
    <row r="57" spans="1:8" ht="12.75" customHeight="1" x14ac:dyDescent="0.25">
      <c r="A57" s="60"/>
      <c r="B57" s="180" t="s">
        <v>97</v>
      </c>
      <c r="C57" s="181" t="s">
        <v>94</v>
      </c>
      <c r="D57" s="181">
        <v>350</v>
      </c>
      <c r="E57" s="181" t="s">
        <v>109</v>
      </c>
      <c r="F57" s="176">
        <v>1980</v>
      </c>
      <c r="G57" s="176">
        <f t="shared" si="2"/>
        <v>693000</v>
      </c>
      <c r="H57" s="165"/>
    </row>
    <row r="58" spans="1:8" ht="12.75" customHeight="1" x14ac:dyDescent="0.25">
      <c r="A58" s="60"/>
      <c r="B58" s="177" t="s">
        <v>69</v>
      </c>
      <c r="C58" s="178"/>
      <c r="D58" s="179"/>
      <c r="E58" s="178"/>
      <c r="F58" s="176" t="s">
        <v>66</v>
      </c>
      <c r="G58" s="176" t="s">
        <v>66</v>
      </c>
      <c r="H58" s="165"/>
    </row>
    <row r="59" spans="1:8" ht="12.75" customHeight="1" x14ac:dyDescent="0.25">
      <c r="A59" s="60"/>
      <c r="B59" s="180" t="s">
        <v>98</v>
      </c>
      <c r="C59" s="178" t="s">
        <v>94</v>
      </c>
      <c r="D59" s="179">
        <v>20</v>
      </c>
      <c r="E59" s="178" t="s">
        <v>64</v>
      </c>
      <c r="F59" s="176">
        <v>840.3119999999999</v>
      </c>
      <c r="G59" s="176">
        <f t="shared" si="2"/>
        <v>16806.239999999998</v>
      </c>
      <c r="H59" s="165"/>
    </row>
    <row r="60" spans="1:8" ht="12.75" customHeight="1" x14ac:dyDescent="0.25">
      <c r="A60" s="60"/>
      <c r="B60" s="180" t="s">
        <v>116</v>
      </c>
      <c r="C60" s="181" t="s">
        <v>103</v>
      </c>
      <c r="D60" s="181">
        <v>2.5</v>
      </c>
      <c r="E60" s="181" t="s">
        <v>99</v>
      </c>
      <c r="F60" s="176">
        <v>16918.705999999998</v>
      </c>
      <c r="G60" s="176">
        <f t="shared" si="2"/>
        <v>42296.764999999999</v>
      </c>
      <c r="H60" s="165"/>
    </row>
    <row r="61" spans="1:8" ht="12.75" customHeight="1" x14ac:dyDescent="0.25">
      <c r="A61" s="60"/>
      <c r="B61" s="177" t="s">
        <v>70</v>
      </c>
      <c r="C61" s="178"/>
      <c r="D61" s="179"/>
      <c r="E61" s="178"/>
      <c r="F61" s="176" t="s">
        <v>66</v>
      </c>
      <c r="G61" s="176" t="s">
        <v>66</v>
      </c>
      <c r="H61" s="165"/>
    </row>
    <row r="62" spans="1:8" ht="12.75" customHeight="1" x14ac:dyDescent="0.25">
      <c r="A62" s="60"/>
      <c r="B62" s="180" t="s">
        <v>100</v>
      </c>
      <c r="C62" s="178" t="s">
        <v>103</v>
      </c>
      <c r="D62" s="179">
        <v>0.75</v>
      </c>
      <c r="E62" s="178" t="s">
        <v>101</v>
      </c>
      <c r="F62" s="176">
        <v>50694</v>
      </c>
      <c r="G62" s="176">
        <f t="shared" si="2"/>
        <v>38020.5</v>
      </c>
      <c r="H62" s="165"/>
    </row>
    <row r="63" spans="1:8" ht="12.75" customHeight="1" x14ac:dyDescent="0.25">
      <c r="A63" s="60"/>
      <c r="B63" s="180" t="s">
        <v>102</v>
      </c>
      <c r="C63" s="178" t="s">
        <v>94</v>
      </c>
      <c r="D63" s="179">
        <v>0.4</v>
      </c>
      <c r="E63" s="178" t="s">
        <v>101</v>
      </c>
      <c r="F63" s="176">
        <v>291550</v>
      </c>
      <c r="G63" s="176">
        <f t="shared" si="2"/>
        <v>116620</v>
      </c>
      <c r="H63" s="165"/>
    </row>
    <row r="64" spans="1:8" ht="13.5" customHeight="1" x14ac:dyDescent="0.25">
      <c r="A64" s="60"/>
      <c r="B64" s="128" t="s">
        <v>31</v>
      </c>
      <c r="C64" s="129"/>
      <c r="D64" s="129"/>
      <c r="E64" s="129"/>
      <c r="F64" s="130"/>
      <c r="G64" s="137">
        <f>G52+G54+G55+G56+G57+G59+G60+G62+G63</f>
        <v>3703903.5050000004</v>
      </c>
      <c r="H64" s="166"/>
    </row>
    <row r="65" spans="1:8" ht="12" customHeight="1" x14ac:dyDescent="0.25">
      <c r="A65" s="2"/>
      <c r="B65" s="123"/>
      <c r="C65" s="124"/>
      <c r="D65" s="124"/>
      <c r="E65" s="125"/>
      <c r="F65" s="126"/>
      <c r="G65" s="127"/>
      <c r="H65" s="160"/>
    </row>
    <row r="66" spans="1:8" ht="12" customHeight="1" x14ac:dyDescent="0.25">
      <c r="A66" s="5"/>
      <c r="B66" s="32" t="s">
        <v>32</v>
      </c>
      <c r="C66" s="33"/>
      <c r="D66" s="34"/>
      <c r="E66" s="34"/>
      <c r="F66" s="35"/>
      <c r="G66" s="111"/>
      <c r="H66" s="156"/>
    </row>
    <row r="67" spans="1:8" ht="24" customHeight="1" x14ac:dyDescent="0.25">
      <c r="A67" s="5"/>
      <c r="B67" s="121" t="s">
        <v>33</v>
      </c>
      <c r="C67" s="101" t="s">
        <v>29</v>
      </c>
      <c r="D67" s="101" t="s">
        <v>30</v>
      </c>
      <c r="E67" s="121" t="s">
        <v>17</v>
      </c>
      <c r="F67" s="101" t="s">
        <v>18</v>
      </c>
      <c r="G67" s="121" t="s">
        <v>19</v>
      </c>
      <c r="H67" s="161"/>
    </row>
    <row r="68" spans="1:8" ht="16.5" customHeight="1" x14ac:dyDescent="0.25">
      <c r="A68" s="60"/>
      <c r="B68" s="104" t="s">
        <v>118</v>
      </c>
      <c r="C68" s="122" t="s">
        <v>15</v>
      </c>
      <c r="D68" s="122">
        <v>3</v>
      </c>
      <c r="E68" s="100" t="s">
        <v>117</v>
      </c>
      <c r="F68" s="102">
        <v>232000</v>
      </c>
      <c r="G68" s="102">
        <f>D68*F68</f>
        <v>696000</v>
      </c>
      <c r="H68" s="165"/>
    </row>
    <row r="69" spans="1:8" ht="13.5" customHeight="1" x14ac:dyDescent="0.25">
      <c r="A69" s="5"/>
      <c r="B69" s="50" t="s">
        <v>34</v>
      </c>
      <c r="C69" s="51"/>
      <c r="D69" s="51"/>
      <c r="E69" s="120"/>
      <c r="F69" s="52"/>
      <c r="G69" s="138">
        <f>G68</f>
        <v>696000</v>
      </c>
      <c r="H69" s="166"/>
    </row>
    <row r="70" spans="1:8" ht="12" customHeight="1" x14ac:dyDescent="0.25">
      <c r="A70" s="2"/>
      <c r="B70" s="63"/>
      <c r="C70" s="63"/>
      <c r="D70" s="63"/>
      <c r="E70" s="63"/>
      <c r="F70" s="64"/>
      <c r="G70" s="114"/>
      <c r="H70" s="160"/>
    </row>
    <row r="71" spans="1:8" ht="12" customHeight="1" x14ac:dyDescent="0.25">
      <c r="A71" s="60"/>
      <c r="B71" s="65" t="s">
        <v>35</v>
      </c>
      <c r="C71" s="66"/>
      <c r="D71" s="66"/>
      <c r="E71" s="66"/>
      <c r="F71" s="66"/>
      <c r="G71" s="67">
        <f>G34+G39+G48+G64+G69</f>
        <v>7676143.5050000008</v>
      </c>
      <c r="H71" s="167"/>
    </row>
    <row r="72" spans="1:8" ht="12" customHeight="1" x14ac:dyDescent="0.25">
      <c r="A72" s="60"/>
      <c r="B72" s="68" t="s">
        <v>36</v>
      </c>
      <c r="C72" s="54"/>
      <c r="D72" s="54"/>
      <c r="E72" s="54"/>
      <c r="F72" s="54"/>
      <c r="G72" s="69">
        <f>G71*0.05</f>
        <v>383807.17525000009</v>
      </c>
      <c r="H72" s="167"/>
    </row>
    <row r="73" spans="1:8" ht="12" customHeight="1" x14ac:dyDescent="0.25">
      <c r="A73" s="60"/>
      <c r="B73" s="70" t="s">
        <v>37</v>
      </c>
      <c r="C73" s="53"/>
      <c r="D73" s="53"/>
      <c r="E73" s="53"/>
      <c r="F73" s="53"/>
      <c r="G73" s="71">
        <f>G72+G71</f>
        <v>8059950.6802500011</v>
      </c>
      <c r="H73" s="167"/>
    </row>
    <row r="74" spans="1:8" ht="12" customHeight="1" x14ac:dyDescent="0.25">
      <c r="A74" s="60"/>
      <c r="B74" s="68" t="s">
        <v>38</v>
      </c>
      <c r="C74" s="54"/>
      <c r="D74" s="54"/>
      <c r="E74" s="54"/>
      <c r="F74" s="54"/>
      <c r="G74" s="69">
        <f>G12</f>
        <v>12000000</v>
      </c>
      <c r="H74" s="167"/>
    </row>
    <row r="75" spans="1:8" ht="12" customHeight="1" x14ac:dyDescent="0.25">
      <c r="A75" s="60"/>
      <c r="B75" s="72" t="s">
        <v>39</v>
      </c>
      <c r="C75" s="73"/>
      <c r="D75" s="73"/>
      <c r="E75" s="73"/>
      <c r="F75" s="73"/>
      <c r="G75" s="67">
        <f>G74-G73</f>
        <v>3940049.3197499989</v>
      </c>
      <c r="H75" s="167"/>
    </row>
    <row r="76" spans="1:8" ht="12" customHeight="1" x14ac:dyDescent="0.25">
      <c r="A76" s="60"/>
      <c r="B76" s="61" t="s">
        <v>40</v>
      </c>
      <c r="C76" s="62"/>
      <c r="D76" s="62"/>
      <c r="E76" s="62"/>
      <c r="F76" s="62"/>
      <c r="G76" s="115"/>
      <c r="H76" s="168"/>
    </row>
    <row r="77" spans="1:8" ht="12.75" customHeight="1" thickBot="1" x14ac:dyDescent="0.3">
      <c r="A77" s="60"/>
      <c r="B77" s="74"/>
      <c r="C77" s="62"/>
      <c r="D77" s="62"/>
      <c r="E77" s="62"/>
      <c r="F77" s="62"/>
      <c r="G77" s="115"/>
      <c r="H77" s="168"/>
    </row>
    <row r="78" spans="1:8" ht="12" customHeight="1" x14ac:dyDescent="0.25">
      <c r="A78" s="60"/>
      <c r="B78" s="85" t="s">
        <v>41</v>
      </c>
      <c r="C78" s="86"/>
      <c r="D78" s="86"/>
      <c r="E78" s="86"/>
      <c r="F78" s="87"/>
      <c r="G78" s="115"/>
      <c r="H78" s="168"/>
    </row>
    <row r="79" spans="1:8" ht="12" customHeight="1" x14ac:dyDescent="0.25">
      <c r="A79" s="60"/>
      <c r="B79" s="88" t="s">
        <v>42</v>
      </c>
      <c r="C79" s="59"/>
      <c r="D79" s="59"/>
      <c r="E79" s="59"/>
      <c r="F79" s="89"/>
      <c r="G79" s="115"/>
      <c r="H79" s="168"/>
    </row>
    <row r="80" spans="1:8" ht="12" customHeight="1" x14ac:dyDescent="0.25">
      <c r="A80" s="60"/>
      <c r="B80" s="88" t="s">
        <v>43</v>
      </c>
      <c r="C80" s="59"/>
      <c r="D80" s="59"/>
      <c r="E80" s="59"/>
      <c r="F80" s="89"/>
      <c r="G80" s="115"/>
      <c r="H80" s="168"/>
    </row>
    <row r="81" spans="1:8" ht="12" customHeight="1" x14ac:dyDescent="0.25">
      <c r="A81" s="60"/>
      <c r="B81" s="88" t="s">
        <v>44</v>
      </c>
      <c r="C81" s="59"/>
      <c r="D81" s="59"/>
      <c r="E81" s="59"/>
      <c r="F81" s="89"/>
      <c r="G81" s="115"/>
      <c r="H81" s="168"/>
    </row>
    <row r="82" spans="1:8" ht="12" customHeight="1" x14ac:dyDescent="0.25">
      <c r="A82" s="60"/>
      <c r="B82" s="88" t="s">
        <v>45</v>
      </c>
      <c r="C82" s="59"/>
      <c r="D82" s="59"/>
      <c r="E82" s="59"/>
      <c r="F82" s="89"/>
      <c r="G82" s="115"/>
      <c r="H82" s="168"/>
    </row>
    <row r="83" spans="1:8" ht="12" customHeight="1" x14ac:dyDescent="0.25">
      <c r="A83" s="60"/>
      <c r="B83" s="88" t="s">
        <v>46</v>
      </c>
      <c r="C83" s="59"/>
      <c r="D83" s="59"/>
      <c r="E83" s="59"/>
      <c r="F83" s="89"/>
      <c r="G83" s="115"/>
      <c r="H83" s="168"/>
    </row>
    <row r="84" spans="1:8" ht="12.75" customHeight="1" thickBot="1" x14ac:dyDescent="0.3">
      <c r="A84" s="60"/>
      <c r="B84" s="90" t="s">
        <v>47</v>
      </c>
      <c r="C84" s="91"/>
      <c r="D84" s="91"/>
      <c r="E84" s="91"/>
      <c r="F84" s="92"/>
      <c r="G84" s="115"/>
      <c r="H84" s="168"/>
    </row>
    <row r="85" spans="1:8" ht="12.75" customHeight="1" x14ac:dyDescent="0.25">
      <c r="A85" s="60"/>
      <c r="B85" s="83"/>
      <c r="C85" s="59"/>
      <c r="D85" s="59"/>
      <c r="E85" s="59"/>
      <c r="F85" s="59"/>
      <c r="G85" s="115"/>
      <c r="H85" s="168"/>
    </row>
    <row r="86" spans="1:8" ht="15" customHeight="1" thickBot="1" x14ac:dyDescent="0.3">
      <c r="A86" s="60"/>
      <c r="B86" s="193" t="s">
        <v>48</v>
      </c>
      <c r="C86" s="194"/>
      <c r="D86" s="82"/>
      <c r="E86" s="55"/>
      <c r="F86" s="55"/>
      <c r="G86" s="115"/>
      <c r="H86" s="168"/>
    </row>
    <row r="87" spans="1:8" ht="12" customHeight="1" x14ac:dyDescent="0.25">
      <c r="A87" s="60"/>
      <c r="B87" s="76" t="s">
        <v>33</v>
      </c>
      <c r="C87" s="140" t="s">
        <v>49</v>
      </c>
      <c r="D87" s="141" t="s">
        <v>50</v>
      </c>
      <c r="E87" s="55"/>
      <c r="F87" s="55"/>
      <c r="G87" s="115"/>
      <c r="H87" s="168"/>
    </row>
    <row r="88" spans="1:8" ht="12" customHeight="1" x14ac:dyDescent="0.25">
      <c r="A88" s="60"/>
      <c r="B88" s="77" t="s">
        <v>51</v>
      </c>
      <c r="C88" s="56">
        <f>G34</f>
        <v>2325000</v>
      </c>
      <c r="D88" s="78">
        <f>(C88/C94)</f>
        <v>0.28846330359032468</v>
      </c>
      <c r="E88" s="55"/>
      <c r="F88" s="55"/>
      <c r="G88" s="115"/>
      <c r="H88" s="168"/>
    </row>
    <row r="89" spans="1:8" ht="12" customHeight="1" x14ac:dyDescent="0.25">
      <c r="A89" s="60"/>
      <c r="B89" s="77" t="s">
        <v>52</v>
      </c>
      <c r="C89" s="56">
        <f>G39</f>
        <v>0</v>
      </c>
      <c r="D89" s="78">
        <v>0</v>
      </c>
      <c r="E89" s="55"/>
      <c r="F89" s="55"/>
      <c r="G89" s="115"/>
      <c r="H89" s="168"/>
    </row>
    <row r="90" spans="1:8" ht="12" customHeight="1" x14ac:dyDescent="0.25">
      <c r="A90" s="60"/>
      <c r="B90" s="77" t="s">
        <v>53</v>
      </c>
      <c r="C90" s="56">
        <f>G48</f>
        <v>951240</v>
      </c>
      <c r="D90" s="78">
        <f>(C90/C94)</f>
        <v>0.11802057329344535</v>
      </c>
      <c r="E90" s="55"/>
      <c r="F90" s="55"/>
      <c r="G90" s="115"/>
      <c r="H90" s="168"/>
    </row>
    <row r="91" spans="1:8" ht="12" customHeight="1" x14ac:dyDescent="0.25">
      <c r="A91" s="60"/>
      <c r="B91" s="77" t="s">
        <v>28</v>
      </c>
      <c r="C91" s="56">
        <f>G64</f>
        <v>3703903.5050000004</v>
      </c>
      <c r="D91" s="78">
        <f>(C91/C94)</f>
        <v>0.45954418977723988</v>
      </c>
      <c r="E91" s="55"/>
      <c r="F91" s="55"/>
      <c r="G91" s="115"/>
      <c r="H91" s="168"/>
    </row>
    <row r="92" spans="1:8" ht="12" customHeight="1" x14ac:dyDescent="0.25">
      <c r="A92" s="60"/>
      <c r="B92" s="77" t="s">
        <v>54</v>
      </c>
      <c r="C92" s="57">
        <f>G69</f>
        <v>696000</v>
      </c>
      <c r="D92" s="78">
        <f>(C92/C94)</f>
        <v>8.635288571994236E-2</v>
      </c>
      <c r="E92" s="58"/>
      <c r="F92" s="58"/>
      <c r="G92" s="115"/>
      <c r="H92" s="168"/>
    </row>
    <row r="93" spans="1:8" ht="12" customHeight="1" x14ac:dyDescent="0.25">
      <c r="A93" s="60"/>
      <c r="B93" s="77" t="s">
        <v>55</v>
      </c>
      <c r="C93" s="57">
        <f>G72</f>
        <v>383807.17525000009</v>
      </c>
      <c r="D93" s="78">
        <f>(C93/C94)</f>
        <v>4.7619047619047623E-2</v>
      </c>
      <c r="E93" s="58"/>
      <c r="F93" s="58"/>
      <c r="G93" s="115"/>
      <c r="H93" s="168"/>
    </row>
    <row r="94" spans="1:8" ht="12.75" customHeight="1" thickBot="1" x14ac:dyDescent="0.3">
      <c r="A94" s="60"/>
      <c r="B94" s="79" t="s">
        <v>56</v>
      </c>
      <c r="C94" s="80">
        <f>SUM(C88:C93)</f>
        <v>8059950.6802500011</v>
      </c>
      <c r="D94" s="81">
        <f>SUM(D88:D93)</f>
        <v>0.99999999999999989</v>
      </c>
      <c r="E94" s="58"/>
      <c r="F94" s="58"/>
      <c r="G94" s="115"/>
      <c r="H94" s="168"/>
    </row>
    <row r="95" spans="1:8" ht="12" customHeight="1" x14ac:dyDescent="0.25">
      <c r="A95" s="60"/>
      <c r="B95" s="74"/>
      <c r="C95" s="62"/>
      <c r="D95" s="62"/>
      <c r="E95" s="62"/>
      <c r="F95" s="62"/>
      <c r="G95" s="115"/>
      <c r="H95" s="168"/>
    </row>
    <row r="96" spans="1:8" ht="12.75" customHeight="1" thickBot="1" x14ac:dyDescent="0.3">
      <c r="A96" s="60"/>
      <c r="B96" s="75"/>
      <c r="C96" s="62"/>
      <c r="D96" s="62"/>
      <c r="E96" s="62"/>
      <c r="F96" s="62"/>
      <c r="G96" s="115"/>
      <c r="H96" s="168"/>
    </row>
    <row r="97" spans="1:8" ht="12" customHeight="1" thickBot="1" x14ac:dyDescent="0.3">
      <c r="A97" s="60"/>
      <c r="B97" s="190" t="s">
        <v>108</v>
      </c>
      <c r="C97" s="191"/>
      <c r="D97" s="191"/>
      <c r="E97" s="192"/>
      <c r="F97" s="58"/>
      <c r="G97" s="115"/>
      <c r="H97" s="168"/>
    </row>
    <row r="98" spans="1:8" ht="12" customHeight="1" x14ac:dyDescent="0.25">
      <c r="A98" s="60"/>
      <c r="B98" s="94" t="s">
        <v>106</v>
      </c>
      <c r="C98" s="131">
        <v>20000</v>
      </c>
      <c r="D98" s="131">
        <f>G9</f>
        <v>25000</v>
      </c>
      <c r="E98" s="131">
        <v>28000</v>
      </c>
      <c r="F98" s="93"/>
      <c r="G98" s="116"/>
      <c r="H98" s="169"/>
    </row>
    <row r="99" spans="1:8" ht="12.75" customHeight="1" thickBot="1" x14ac:dyDescent="0.3">
      <c r="A99" s="60"/>
      <c r="B99" s="79" t="s">
        <v>107</v>
      </c>
      <c r="C99" s="80">
        <f>(G73/C98)</f>
        <v>402.99753401250007</v>
      </c>
      <c r="D99" s="80">
        <f>(G73/D98)</f>
        <v>322.39802721000007</v>
      </c>
      <c r="E99" s="95">
        <f>(G73/E98)</f>
        <v>287.85538143750006</v>
      </c>
      <c r="F99" s="93"/>
      <c r="G99" s="116"/>
      <c r="H99" s="169"/>
    </row>
    <row r="100" spans="1:8" ht="15.6" customHeight="1" x14ac:dyDescent="0.25">
      <c r="A100" s="60"/>
      <c r="B100" s="84" t="s">
        <v>57</v>
      </c>
      <c r="C100" s="59"/>
      <c r="D100" s="59"/>
      <c r="E100" s="59"/>
      <c r="F100" s="59"/>
      <c r="G100" s="117"/>
      <c r="H100" s="170"/>
    </row>
  </sheetData>
  <mergeCells count="9">
    <mergeCell ref="E9:F9"/>
    <mergeCell ref="E14:F14"/>
    <mergeCell ref="E15:F15"/>
    <mergeCell ref="B17:G17"/>
    <mergeCell ref="B97:E97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MELON TUNA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2022-06-17T16:13:58Z</dcterms:modified>
</cp:coreProperties>
</file>