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2cc\AC\Temp\"/>
    </mc:Choice>
  </mc:AlternateContent>
  <xr:revisionPtr revIDLastSave="23" documentId="8_{F2292404-07EF-46E8-AD3F-F09F162BE1E4}" xr6:coauthVersionLast="47" xr6:coauthVersionMax="47" xr10:uidLastSave="{4B2ABB2E-E38E-48C7-8733-3A9539DFB345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5" i="1" l="1"/>
  <c r="G74" i="1"/>
  <c r="G73" i="1"/>
  <c r="G72" i="1"/>
  <c r="G71" i="1"/>
  <c r="G70" i="1"/>
  <c r="G69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7" i="1"/>
  <c r="G46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21" i="1"/>
  <c r="G12" i="1"/>
  <c r="G80" i="1"/>
  <c r="G75" i="1"/>
  <c r="C98" i="1" s="1"/>
  <c r="G65" i="1"/>
  <c r="C97" i="1" s="1"/>
  <c r="G48" i="1"/>
  <c r="C96" i="1" s="1"/>
  <c r="G32" i="1"/>
  <c r="C94" i="1" s="1"/>
  <c r="G77" i="1"/>
  <c r="G78" i="1"/>
  <c r="C99" i="1" s="1"/>
  <c r="G79" i="1"/>
  <c r="C105" i="1"/>
  <c r="E105" i="1"/>
  <c r="D105" i="1"/>
  <c r="G81" i="1"/>
  <c r="C100" i="1" l="1"/>
  <c r="D94" i="1"/>
  <c r="D96" i="1"/>
  <c r="D98" i="1"/>
  <c r="D97" i="1" l="1"/>
  <c r="D99" i="1"/>
  <c r="D100" i="1" l="1"/>
</calcChain>
</file>

<file path=xl/sharedStrings.xml><?xml version="1.0" encoding="utf-8"?>
<sst xmlns="http://schemas.openxmlformats.org/spreadsheetml/2006/main" count="196" uniqueCount="137">
  <si>
    <t>RUBRO O CULTIVO</t>
  </si>
  <si>
    <t>MELON</t>
  </si>
  <si>
    <t>RENDIMIENTO (uu/ha)</t>
  </si>
  <si>
    <t>VARIEDAD</t>
  </si>
  <si>
    <t>TUNA</t>
  </si>
  <si>
    <t>Fecha Estimada precio venta</t>
  </si>
  <si>
    <t>Noviembre-Enero</t>
  </si>
  <si>
    <t>NIVEL TECNOLÓGICO</t>
  </si>
  <si>
    <t>ALTA</t>
  </si>
  <si>
    <t>PRECIO ESPERADO ($/uu)</t>
  </si>
  <si>
    <t>REGIÓN</t>
  </si>
  <si>
    <t>COQUIMBO</t>
  </si>
  <si>
    <t>INGRESO ESPERADO, C. IVA($)</t>
  </si>
  <si>
    <t>ÁREA</t>
  </si>
  <si>
    <t xml:space="preserve">LA SERENA </t>
  </si>
  <si>
    <t>DESTINO DE PRODUCCIÓN</t>
  </si>
  <si>
    <t>Mercado local</t>
  </si>
  <si>
    <t>COMUNA/LOCALIDAD</t>
  </si>
  <si>
    <t>LA SERENA - VICUÑA</t>
  </si>
  <si>
    <t>FECHA DE COSECHA</t>
  </si>
  <si>
    <t>Diciembre-Enero</t>
  </si>
  <si>
    <t>FECHA PRECIO INSUMOS</t>
  </si>
  <si>
    <t>CONTINGENCIA</t>
  </si>
  <si>
    <t>Heladas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</si>
  <si>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</si>
  <si>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</si>
  <si>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</si>
  <si>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</si>
  <si>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</si>
  <si>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</si>
  <si>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</si>
  <si>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</si>
  <si>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Colocar mulch</t>
  </si>
  <si>
    <t>JH</t>
  </si>
  <si>
    <t>Julio</t>
  </si>
  <si>
    <t>Colocar arcos y tuneles</t>
  </si>
  <si>
    <t>Julio-Agost</t>
  </si>
  <si>
    <t>Plantación</t>
  </si>
  <si>
    <t>Agost-Sept</t>
  </si>
  <si>
    <t>Manejo</t>
  </si>
  <si>
    <t>Agost-Octu</t>
  </si>
  <si>
    <t>Sacar tuneles</t>
  </si>
  <si>
    <t>Octubre</t>
  </si>
  <si>
    <t>Riegos</t>
  </si>
  <si>
    <t>Agost-Dicie</t>
  </si>
  <si>
    <t>Control malezas</t>
  </si>
  <si>
    <t>Sept-Novie</t>
  </si>
  <si>
    <t>Aplicación fertilizante</t>
  </si>
  <si>
    <t>Envolver guias</t>
  </si>
  <si>
    <t>Aplicación agroquimicos</t>
  </si>
  <si>
    <t>Cosecha</t>
  </si>
  <si>
    <t>Novie-Dicie</t>
  </si>
  <si>
    <t>Subtotal Jornadas Hombre</t>
  </si>
  <si>
    <t>JORNADAS ANIMAL</t>
  </si>
  <si>
    <t>Subtotal Jornadas Animal</t>
  </si>
  <si>
    <t>MAQUINARIA</t>
  </si>
  <si>
    <t>Aradura</t>
  </si>
  <si>
    <t>Sept-Octu</t>
  </si>
  <si>
    <t xml:space="preserve">Rastrajes </t>
  </si>
  <si>
    <t>Melgadura</t>
  </si>
  <si>
    <t>Aplicación pesticidas</t>
  </si>
  <si>
    <t>Oct-Febr</t>
  </si>
  <si>
    <t>Cultivación y aplicar fertilizante</t>
  </si>
  <si>
    <t>Nov-Dice</t>
  </si>
  <si>
    <t>Acarreo de insumos</t>
  </si>
  <si>
    <t>Acarreo de Cosecha</t>
  </si>
  <si>
    <t>Enero-Feb</t>
  </si>
  <si>
    <t>Subtotal Costo Maquinaria</t>
  </si>
  <si>
    <t>INSUMOS</t>
  </si>
  <si>
    <t>UNIDAD (Kg/l/u</t>
  </si>
  <si>
    <t>CANTIDAD (kg/I/u)</t>
  </si>
  <si>
    <t>SUBTOTAL ($)</t>
  </si>
  <si>
    <t>PLANTULAS DE VIVERO</t>
  </si>
  <si>
    <t>unidad</t>
  </si>
  <si>
    <t>FERTILIZANTES</t>
  </si>
  <si>
    <t>NPK</t>
  </si>
  <si>
    <t>Kg</t>
  </si>
  <si>
    <t>Jul-Nov</t>
  </si>
  <si>
    <t xml:space="preserve">Urea </t>
  </si>
  <si>
    <t>25 Kg</t>
  </si>
  <si>
    <t>Nitrato de Potasio</t>
  </si>
  <si>
    <t xml:space="preserve">HERBICIDAS </t>
  </si>
  <si>
    <t>Rango 400 SL</t>
  </si>
  <si>
    <t>Lt</t>
  </si>
  <si>
    <t>Jun-Jul</t>
  </si>
  <si>
    <t>FUNGUICIDAS</t>
  </si>
  <si>
    <t xml:space="preserve">Manzate </t>
  </si>
  <si>
    <t>Metalaxil 520 SC</t>
  </si>
  <si>
    <t>Previcur Energy 840 SL</t>
  </si>
  <si>
    <t>Noviembre</t>
  </si>
  <si>
    <t>INSECTICIDAS</t>
  </si>
  <si>
    <t>Engeo</t>
  </si>
  <si>
    <t>Subtotal Insumos</t>
  </si>
  <si>
    <t xml:space="preserve">   OTROS</t>
  </si>
  <si>
    <t>ITEM</t>
  </si>
  <si>
    <t>Terrasor Foliar</t>
  </si>
  <si>
    <t>Sept-Nov</t>
  </si>
  <si>
    <t>Arcos de fierro  (duracion 5 años)</t>
  </si>
  <si>
    <t>Unidad</t>
  </si>
  <si>
    <t>Junio</t>
  </si>
  <si>
    <t>Plástico mulch</t>
  </si>
  <si>
    <t>Agosto</t>
  </si>
  <si>
    <t>Plástico termico</t>
  </si>
  <si>
    <t>Bins (duracion 5 años)</t>
  </si>
  <si>
    <t>bins</t>
  </si>
  <si>
    <t>Enero</t>
  </si>
  <si>
    <t>Manto</t>
  </si>
  <si>
    <t>m2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</si>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</sst>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7">
    <xf numFmtId="0" fontId="0" fillId="0" borderId="0" xfId="0"/>
    <xf numFmtId="0" fontId="13" fillId="3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/>
    <xf numFmtId="17" fontId="14" fillId="0" borderId="1" xfId="0" applyNumberFormat="1" applyFont="1" applyBorder="1" applyAlignment="1">
      <alignment horizontal="right"/>
    </xf>
    <xf numFmtId="166" fontId="14" fillId="0" borderId="1" xfId="2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/>
    <xf numFmtId="0" fontId="13" fillId="4" borderId="0" xfId="0" applyFont="1" applyFill="1" applyAlignment="1">
      <alignment vertical="center" wrapText="1"/>
    </xf>
    <xf numFmtId="166" fontId="10" fillId="0" borderId="0" xfId="2" applyNumberFormat="1" applyFont="1" applyBorder="1"/>
    <xf numFmtId="0" fontId="13" fillId="3" borderId="1" xfId="0" applyFont="1" applyFill="1" applyBorder="1" applyAlignment="1">
      <alignment horizontal="center"/>
    </xf>
    <xf numFmtId="166" fontId="13" fillId="3" borderId="1" xfId="2" applyNumberFormat="1" applyFont="1" applyFill="1" applyBorder="1" applyAlignment="1">
      <alignment horizontal="center" wrapText="1"/>
    </xf>
    <xf numFmtId="166" fontId="13" fillId="3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5" fillId="0" borderId="1" xfId="0" applyFont="1" applyBorder="1"/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166" fontId="15" fillId="0" borderId="1" xfId="2" applyNumberFormat="1" applyFont="1" applyBorder="1"/>
    <xf numFmtId="0" fontId="16" fillId="3" borderId="1" xfId="0" applyFont="1" applyFill="1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1" fillId="5" borderId="0" xfId="0" applyFont="1" applyFill="1"/>
    <xf numFmtId="0" fontId="0" fillId="5" borderId="0" xfId="0" applyFill="1"/>
    <xf numFmtId="166" fontId="10" fillId="5" borderId="0" xfId="2" applyNumberFormat="1" applyFont="1" applyFill="1" applyBorder="1"/>
    <xf numFmtId="166" fontId="11" fillId="5" borderId="0" xfId="2" applyNumberFormat="1" applyFont="1" applyFill="1" applyBorder="1"/>
    <xf numFmtId="0" fontId="0" fillId="3" borderId="0" xfId="0" applyFill="1"/>
    <xf numFmtId="166" fontId="16" fillId="3" borderId="1" xfId="2" applyNumberFormat="1" applyFont="1" applyFill="1" applyBorder="1" applyAlignment="1">
      <alignment horizontal="center"/>
    </xf>
    <xf numFmtId="0" fontId="11" fillId="4" borderId="0" xfId="0" applyFont="1" applyFill="1"/>
    <xf numFmtId="3" fontId="11" fillId="4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0" fontId="13" fillId="4" borderId="0" xfId="0" applyFont="1" applyFill="1"/>
    <xf numFmtId="3" fontId="13" fillId="4" borderId="0" xfId="0" applyNumberFormat="1" applyFont="1" applyFill="1"/>
    <xf numFmtId="0" fontId="13" fillId="3" borderId="0" xfId="0" applyFont="1" applyFill="1"/>
    <xf numFmtId="3" fontId="11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49" fontId="18" fillId="4" borderId="10" xfId="0" applyNumberFormat="1" applyFont="1" applyFill="1" applyBorder="1" applyAlignment="1">
      <alignment vertical="center"/>
    </xf>
    <xf numFmtId="49" fontId="18" fillId="4" borderId="11" xfId="0" applyNumberFormat="1" applyFont="1" applyFill="1" applyBorder="1" applyAlignment="1">
      <alignment vertical="center"/>
    </xf>
    <xf numFmtId="0" fontId="19" fillId="4" borderId="12" xfId="0" applyFont="1" applyFill="1" applyBorder="1"/>
    <xf numFmtId="0" fontId="7" fillId="5" borderId="0" xfId="0" applyFont="1" applyFill="1"/>
    <xf numFmtId="49" fontId="5" fillId="6" borderId="13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168" fontId="5" fillId="2" borderId="15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4" fontId="5" fillId="6" borderId="21" xfId="1" applyFont="1" applyFill="1" applyBorder="1" applyAlignment="1">
      <alignment vertical="center"/>
    </xf>
    <xf numFmtId="164" fontId="5" fillId="6" borderId="22" xfId="1" applyFont="1" applyFill="1" applyBorder="1" applyAlignment="1">
      <alignment vertical="center"/>
    </xf>
    <xf numFmtId="164" fontId="5" fillId="6" borderId="18" xfId="1" applyFont="1" applyFill="1" applyBorder="1" applyAlignment="1">
      <alignment vertical="center"/>
    </xf>
    <xf numFmtId="164" fontId="5" fillId="6" borderId="19" xfId="1" applyFont="1" applyFill="1" applyBorder="1" applyAlignment="1">
      <alignment vertical="center"/>
    </xf>
    <xf numFmtId="1" fontId="14" fillId="0" borderId="1" xfId="0" applyNumberFormat="1" applyFont="1" applyBorder="1" applyAlignment="1">
      <alignment horizontal="center"/>
    </xf>
    <xf numFmtId="164" fontId="10" fillId="0" borderId="0" xfId="1" applyFont="1"/>
    <xf numFmtId="0" fontId="13" fillId="5" borderId="1" xfId="0" applyFont="1" applyFill="1" applyBorder="1" applyAlignment="1">
      <alignment horizontal="center"/>
    </xf>
    <xf numFmtId="166" fontId="13" fillId="5" borderId="1" xfId="2" applyNumberFormat="1" applyFont="1" applyFill="1" applyBorder="1" applyAlignment="1">
      <alignment horizontal="center" wrapText="1"/>
    </xf>
    <xf numFmtId="166" fontId="13" fillId="5" borderId="1" xfId="2" applyNumberFormat="1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right"/>
    </xf>
    <xf numFmtId="166" fontId="5" fillId="2" borderId="15" xfId="0" applyNumberFormat="1" applyFont="1" applyFill="1" applyBorder="1" applyAlignment="1">
      <alignment vertical="center"/>
    </xf>
    <xf numFmtId="49" fontId="5" fillId="6" borderId="23" xfId="0" applyNumberFormat="1" applyFont="1" applyFill="1" applyBorder="1" applyAlignment="1">
      <alignment horizontal="center" vertical="center"/>
    </xf>
    <xf numFmtId="49" fontId="7" fillId="6" borderId="24" xfId="0" applyNumberFormat="1" applyFont="1" applyFill="1" applyBorder="1" applyAlignment="1">
      <alignment horizontal="center"/>
    </xf>
    <xf numFmtId="17" fontId="20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28575</xdr:rowOff>
    </xdr:to>
    <xdr:pic>
      <xdr:nvPicPr>
        <xdr:cNvPr id="1028" name="Imagen 1">
          <a:extLst>
            <a:ext uri="{FF2B5EF4-FFF2-40B4-BE49-F238E27FC236}">
              <a16:creationId xmlns:a16="http://schemas.microsoft.com/office/drawing/2014/main" id="{3BC0B77F-A203-7BE4-7AA9-16B8E6DB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0500"/>
          <a:ext cx="69627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106"/>
  <sheetViews>
    <sheetView tabSelected="1" workbookViewId="0">
      <selection activeCell="G11" sqref="G11"/>
    </sheetView>
  </sheetViews>
  <sheetFormatPr defaultRowHeight="15"/>
  <cols>
    <col min="1" max="1" width="5.5703125" customWidth="1"/>
    <col min="2" max="2" width="28.140625" customWidth="1"/>
    <col min="3" max="3" width="11.42578125" customWidth="1"/>
    <col min="4" max="4" width="15.5703125" bestFit="1" customWidth="1"/>
    <col min="5" max="5" width="11" bestFit="1" customWidth="1"/>
    <col min="6" max="6" width="23.5703125" bestFit="1" customWidth="1"/>
    <col min="7" max="7" width="14.42578125" bestFit="1" customWidth="1"/>
    <col min="8" max="256" width="11.42578125" customWidth="1"/>
  </cols>
  <sheetData>
    <row r="9" spans="2:7">
      <c r="B9" s="1" t="s">
        <v>0</v>
      </c>
      <c r="C9" s="94" t="s">
        <v>1</v>
      </c>
      <c r="D9" s="94"/>
      <c r="F9" s="1" t="s">
        <v>2</v>
      </c>
      <c r="G9" s="2">
        <v>30000</v>
      </c>
    </row>
    <row r="10" spans="2:7">
      <c r="B10" s="3" t="s">
        <v>3</v>
      </c>
      <c r="C10" s="95" t="s">
        <v>4</v>
      </c>
      <c r="D10" s="95"/>
      <c r="F10" s="4" t="s">
        <v>5</v>
      </c>
      <c r="G10" s="5" t="s">
        <v>6</v>
      </c>
    </row>
    <row r="11" spans="2:7">
      <c r="B11" s="3" t="s">
        <v>7</v>
      </c>
      <c r="C11" s="95" t="s">
        <v>8</v>
      </c>
      <c r="D11" s="95"/>
      <c r="F11" s="4" t="s">
        <v>9</v>
      </c>
      <c r="G11" s="6">
        <v>350</v>
      </c>
    </row>
    <row r="12" spans="2:7">
      <c r="B12" s="3" t="s">
        <v>10</v>
      </c>
      <c r="C12" s="95" t="s">
        <v>11</v>
      </c>
      <c r="D12" s="95"/>
      <c r="F12" s="4" t="s">
        <v>12</v>
      </c>
      <c r="G12" s="6">
        <f>SUM(G11*G9)</f>
        <v>10500000</v>
      </c>
    </row>
    <row r="13" spans="2:7">
      <c r="B13" s="3" t="s">
        <v>13</v>
      </c>
      <c r="C13" s="96" t="s">
        <v>14</v>
      </c>
      <c r="D13" s="96"/>
      <c r="F13" s="4" t="s">
        <v>15</v>
      </c>
      <c r="G13" s="7" t="s">
        <v>16</v>
      </c>
    </row>
    <row r="14" spans="2:7">
      <c r="B14" s="8" t="s">
        <v>17</v>
      </c>
      <c r="C14" s="95" t="s">
        <v>18</v>
      </c>
      <c r="D14" s="95"/>
      <c r="F14" s="4" t="s">
        <v>19</v>
      </c>
      <c r="G14" s="5" t="s">
        <v>20</v>
      </c>
    </row>
    <row r="15" spans="2:7" ht="15.75">
      <c r="B15" s="8" t="s">
        <v>21</v>
      </c>
      <c r="C15" s="91">
        <v>44713</v>
      </c>
      <c r="D15" s="92"/>
      <c r="F15" s="4" t="s">
        <v>22</v>
      </c>
      <c r="G15" s="7" t="s">
        <v>23</v>
      </c>
    </row>
    <row r="16" spans="2:7">
      <c r="B16" s="9"/>
    </row>
    <row r="17" spans="2:7">
      <c r="B17" s="93" t="s">
        <v>24</v>
      </c>
      <c r="C17" s="93"/>
      <c r="D17" s="93"/>
      <c r="E17" s="93"/>
      <c r="F17" s="93"/>
      <c r="G17" s="93"/>
    </row>
    <row r="18" spans="2:7">
      <c r="B18" s="9"/>
      <c r="C18" s="9"/>
      <c r="D18" s="9"/>
      <c r="E18" s="9"/>
      <c r="F18" s="9"/>
      <c r="G18" s="9"/>
    </row>
    <row r="19" spans="2:7">
      <c r="B19" s="10" t="s">
        <v>25</v>
      </c>
      <c r="F19" s="11"/>
      <c r="G19" s="11"/>
    </row>
    <row r="20" spans="2:7">
      <c r="B20" s="12" t="s">
        <v>26</v>
      </c>
      <c r="C20" s="12" t="s">
        <v>27</v>
      </c>
      <c r="D20" s="12" t="s">
        <v>28</v>
      </c>
      <c r="E20" s="12" t="s">
        <v>29</v>
      </c>
      <c r="F20" s="13" t="s">
        <v>30</v>
      </c>
      <c r="G20" s="14" t="s">
        <v>31</v>
      </c>
    </row>
    <row r="21" spans="2:7">
      <c r="B21" s="4" t="s">
        <v>32</v>
      </c>
      <c r="C21" s="15" t="s">
        <v>33</v>
      </c>
      <c r="D21" s="15">
        <v>6</v>
      </c>
      <c r="E21" s="15" t="s">
        <v>34</v>
      </c>
      <c r="F21" s="16">
        <v>30000</v>
      </c>
      <c r="G21" s="16">
        <f t="shared" ref="G21:G31" si="0">F21*D21</f>
        <v>180000</v>
      </c>
    </row>
    <row r="22" spans="2:7">
      <c r="B22" s="4" t="s">
        <v>35</v>
      </c>
      <c r="C22" s="15" t="s">
        <v>33</v>
      </c>
      <c r="D22" s="15">
        <v>9</v>
      </c>
      <c r="E22" s="15" t="s">
        <v>36</v>
      </c>
      <c r="F22" s="16">
        <v>30000</v>
      </c>
      <c r="G22" s="16">
        <f t="shared" si="0"/>
        <v>270000</v>
      </c>
    </row>
    <row r="23" spans="2:7">
      <c r="B23" s="4" t="s">
        <v>37</v>
      </c>
      <c r="C23" s="15" t="s">
        <v>33</v>
      </c>
      <c r="D23" s="15">
        <v>6</v>
      </c>
      <c r="E23" s="15" t="s">
        <v>38</v>
      </c>
      <c r="F23" s="16">
        <v>30000</v>
      </c>
      <c r="G23" s="16">
        <f t="shared" si="0"/>
        <v>180000</v>
      </c>
    </row>
    <row r="24" spans="2:7">
      <c r="B24" s="4" t="s">
        <v>39</v>
      </c>
      <c r="C24" s="15" t="s">
        <v>33</v>
      </c>
      <c r="D24" s="15">
        <v>8</v>
      </c>
      <c r="E24" s="15" t="s">
        <v>40</v>
      </c>
      <c r="F24" s="16">
        <v>30000</v>
      </c>
      <c r="G24" s="16">
        <f t="shared" si="0"/>
        <v>240000</v>
      </c>
    </row>
    <row r="25" spans="2:7">
      <c r="B25" s="4" t="s">
        <v>41</v>
      </c>
      <c r="C25" s="15" t="s">
        <v>33</v>
      </c>
      <c r="D25" s="15">
        <v>4</v>
      </c>
      <c r="E25" s="15" t="s">
        <v>42</v>
      </c>
      <c r="F25" s="16">
        <v>30000</v>
      </c>
      <c r="G25" s="16">
        <f t="shared" si="0"/>
        <v>120000</v>
      </c>
    </row>
    <row r="26" spans="2:7">
      <c r="B26" s="4" t="s">
        <v>43</v>
      </c>
      <c r="C26" s="15" t="s">
        <v>33</v>
      </c>
      <c r="D26" s="15">
        <v>7</v>
      </c>
      <c r="E26" s="15" t="s">
        <v>44</v>
      </c>
      <c r="F26" s="16">
        <v>30000</v>
      </c>
      <c r="G26" s="16">
        <f t="shared" si="0"/>
        <v>210000</v>
      </c>
    </row>
    <row r="27" spans="2:7">
      <c r="B27" s="4" t="s">
        <v>45</v>
      </c>
      <c r="C27" s="15" t="s">
        <v>33</v>
      </c>
      <c r="D27" s="15">
        <v>2</v>
      </c>
      <c r="E27" s="15" t="s">
        <v>46</v>
      </c>
      <c r="F27" s="16">
        <v>30000</v>
      </c>
      <c r="G27" s="16">
        <f t="shared" si="0"/>
        <v>60000</v>
      </c>
    </row>
    <row r="28" spans="2:7">
      <c r="B28" s="4" t="s">
        <v>47</v>
      </c>
      <c r="C28" s="15" t="s">
        <v>33</v>
      </c>
      <c r="D28" s="15">
        <v>4</v>
      </c>
      <c r="E28" s="15" t="s">
        <v>40</v>
      </c>
      <c r="F28" s="16">
        <v>30000</v>
      </c>
      <c r="G28" s="16">
        <f t="shared" si="0"/>
        <v>120000</v>
      </c>
    </row>
    <row r="29" spans="2:7">
      <c r="B29" s="4" t="s">
        <v>48</v>
      </c>
      <c r="C29" s="15" t="s">
        <v>33</v>
      </c>
      <c r="D29" s="15">
        <v>3</v>
      </c>
      <c r="E29" s="15" t="s">
        <v>46</v>
      </c>
      <c r="F29" s="16">
        <v>30000</v>
      </c>
      <c r="G29" s="16">
        <f t="shared" si="0"/>
        <v>90000</v>
      </c>
    </row>
    <row r="30" spans="2:7">
      <c r="B30" s="17" t="s">
        <v>49</v>
      </c>
      <c r="C30" s="15" t="s">
        <v>33</v>
      </c>
      <c r="D30" s="15">
        <v>5</v>
      </c>
      <c r="E30" s="15" t="s">
        <v>44</v>
      </c>
      <c r="F30" s="16">
        <v>30000</v>
      </c>
      <c r="G30" s="16">
        <f t="shared" si="0"/>
        <v>150000</v>
      </c>
    </row>
    <row r="31" spans="2:7">
      <c r="B31" s="17" t="s">
        <v>50</v>
      </c>
      <c r="C31" s="15" t="s">
        <v>33</v>
      </c>
      <c r="D31" s="82">
        <v>23.333333333333332</v>
      </c>
      <c r="E31" s="15" t="s">
        <v>51</v>
      </c>
      <c r="F31" s="16">
        <v>30000</v>
      </c>
      <c r="G31" s="16">
        <f t="shared" si="0"/>
        <v>700000</v>
      </c>
    </row>
    <row r="32" spans="2:7">
      <c r="B32" s="18" t="s">
        <v>52</v>
      </c>
      <c r="C32" s="19"/>
      <c r="D32" s="19"/>
      <c r="E32" s="19"/>
      <c r="F32" s="20"/>
      <c r="G32" s="21">
        <f>SUM(G21:G31)</f>
        <v>2320000</v>
      </c>
    </row>
    <row r="33" spans="2:11" s="30" customFormat="1">
      <c r="B33" s="29"/>
      <c r="F33" s="31"/>
      <c r="G33" s="32"/>
    </row>
    <row r="34" spans="2:11">
      <c r="B34" s="10" t="s">
        <v>53</v>
      </c>
      <c r="F34" s="11"/>
      <c r="G34" s="11"/>
    </row>
    <row r="35" spans="2:11">
      <c r="B35" s="12" t="s">
        <v>26</v>
      </c>
      <c r="C35" s="12" t="s">
        <v>27</v>
      </c>
      <c r="D35" s="12" t="s">
        <v>28</v>
      </c>
      <c r="E35" s="12" t="s">
        <v>29</v>
      </c>
      <c r="F35" s="13" t="s">
        <v>30</v>
      </c>
      <c r="G35" s="14" t="s">
        <v>31</v>
      </c>
    </row>
    <row r="36" spans="2:11">
      <c r="B36" s="84"/>
      <c r="C36" s="84"/>
      <c r="D36" s="84"/>
      <c r="E36" s="84"/>
      <c r="F36" s="85"/>
      <c r="G36" s="86"/>
    </row>
    <row r="37" spans="2:11">
      <c r="B37" s="18" t="s">
        <v>54</v>
      </c>
      <c r="C37" s="19"/>
      <c r="D37" s="19"/>
      <c r="E37" s="19"/>
      <c r="F37" s="20"/>
      <c r="G37" s="87"/>
      <c r="K37" s="83"/>
    </row>
    <row r="38" spans="2:11">
      <c r="F38" s="11"/>
      <c r="G38" s="11"/>
      <c r="K38" s="83"/>
    </row>
    <row r="39" spans="2:11">
      <c r="B39" s="10" t="s">
        <v>55</v>
      </c>
      <c r="F39" s="11"/>
      <c r="G39" s="11"/>
      <c r="K39" s="83"/>
    </row>
    <row r="40" spans="2:11">
      <c r="B40" s="12" t="s">
        <v>26</v>
      </c>
      <c r="C40" s="12" t="s">
        <v>27</v>
      </c>
      <c r="D40" s="12" t="s">
        <v>28</v>
      </c>
      <c r="E40" s="12" t="s">
        <v>29</v>
      </c>
      <c r="F40" s="13" t="s">
        <v>30</v>
      </c>
      <c r="G40" s="14" t="s">
        <v>31</v>
      </c>
      <c r="K40" s="83"/>
    </row>
    <row r="41" spans="2:11">
      <c r="B41" s="17" t="s">
        <v>56</v>
      </c>
      <c r="C41" s="22" t="s">
        <v>33</v>
      </c>
      <c r="D41" s="22">
        <v>6.25E-2</v>
      </c>
      <c r="E41" s="23" t="s">
        <v>57</v>
      </c>
      <c r="F41" s="24">
        <v>200000</v>
      </c>
      <c r="G41" s="24">
        <f t="shared" ref="G41:G47" si="1">F41*D41</f>
        <v>12500</v>
      </c>
      <c r="K41" s="83"/>
    </row>
    <row r="42" spans="2:11">
      <c r="B42" s="17" t="s">
        <v>58</v>
      </c>
      <c r="C42" s="22" t="s">
        <v>33</v>
      </c>
      <c r="D42" s="22">
        <v>0.05</v>
      </c>
      <c r="E42" s="23" t="s">
        <v>57</v>
      </c>
      <c r="F42" s="24">
        <v>200000</v>
      </c>
      <c r="G42" s="24">
        <f t="shared" si="1"/>
        <v>10000</v>
      </c>
      <c r="K42" s="83"/>
    </row>
    <row r="43" spans="2:11">
      <c r="B43" s="17" t="s">
        <v>59</v>
      </c>
      <c r="C43" s="22" t="s">
        <v>33</v>
      </c>
      <c r="D43" s="22">
        <v>0.05</v>
      </c>
      <c r="E43" s="23" t="s">
        <v>42</v>
      </c>
      <c r="F43" s="24">
        <v>200000</v>
      </c>
      <c r="G43" s="24">
        <f t="shared" si="1"/>
        <v>10000</v>
      </c>
      <c r="K43" s="83"/>
    </row>
    <row r="44" spans="2:11">
      <c r="B44" s="17" t="s">
        <v>60</v>
      </c>
      <c r="C44" s="22" t="s">
        <v>33</v>
      </c>
      <c r="D44" s="22">
        <v>0.1875</v>
      </c>
      <c r="E44" s="23" t="s">
        <v>61</v>
      </c>
      <c r="F44" s="24">
        <v>200000</v>
      </c>
      <c r="G44" s="24">
        <f t="shared" si="1"/>
        <v>37500</v>
      </c>
    </row>
    <row r="45" spans="2:11">
      <c r="B45" s="17" t="s">
        <v>62</v>
      </c>
      <c r="C45" s="22" t="s">
        <v>33</v>
      </c>
      <c r="D45" s="22">
        <v>2.5000000000000001E-2</v>
      </c>
      <c r="E45" s="23" t="s">
        <v>63</v>
      </c>
      <c r="F45" s="24">
        <v>200000</v>
      </c>
      <c r="G45" s="24">
        <f t="shared" si="1"/>
        <v>5000</v>
      </c>
    </row>
    <row r="46" spans="2:11">
      <c r="B46" s="17" t="s">
        <v>64</v>
      </c>
      <c r="C46" s="22" t="s">
        <v>33</v>
      </c>
      <c r="D46" s="22">
        <v>0.2</v>
      </c>
      <c r="E46" s="23" t="s">
        <v>61</v>
      </c>
      <c r="F46" s="24">
        <v>200000</v>
      </c>
      <c r="G46" s="24">
        <f t="shared" si="1"/>
        <v>40000</v>
      </c>
    </row>
    <row r="47" spans="2:11">
      <c r="B47" s="17" t="s">
        <v>65</v>
      </c>
      <c r="C47" s="22" t="s">
        <v>33</v>
      </c>
      <c r="D47" s="22">
        <v>0.25</v>
      </c>
      <c r="E47" s="23" t="s">
        <v>66</v>
      </c>
      <c r="F47" s="24">
        <v>200000</v>
      </c>
      <c r="G47" s="24">
        <f t="shared" si="1"/>
        <v>50000</v>
      </c>
    </row>
    <row r="48" spans="2:11">
      <c r="B48" s="18" t="s">
        <v>67</v>
      </c>
      <c r="C48" s="19"/>
      <c r="D48" s="19"/>
      <c r="E48" s="19"/>
      <c r="F48" s="20"/>
      <c r="G48" s="21">
        <f>SUM(G41:G47)</f>
        <v>165000</v>
      </c>
    </row>
    <row r="49" spans="2:7">
      <c r="F49" s="11"/>
      <c r="G49" s="11"/>
    </row>
    <row r="50" spans="2:7">
      <c r="B50" s="10" t="s">
        <v>68</v>
      </c>
      <c r="F50" s="11"/>
      <c r="G50" s="11"/>
    </row>
    <row r="51" spans="2:7">
      <c r="B51" s="12" t="s">
        <v>68</v>
      </c>
      <c r="C51" s="25" t="s">
        <v>69</v>
      </c>
      <c r="D51" s="25" t="s">
        <v>70</v>
      </c>
      <c r="E51" s="12" t="s">
        <v>29</v>
      </c>
      <c r="F51" s="14" t="s">
        <v>30</v>
      </c>
      <c r="G51" s="14" t="s">
        <v>71</v>
      </c>
    </row>
    <row r="52" spans="2:7">
      <c r="B52" s="26" t="s">
        <v>72</v>
      </c>
      <c r="C52" s="27" t="s">
        <v>73</v>
      </c>
      <c r="D52" s="27">
        <v>4000</v>
      </c>
      <c r="E52" s="27" t="s">
        <v>34</v>
      </c>
      <c r="F52" s="16">
        <v>300</v>
      </c>
      <c r="G52" s="16">
        <f t="shared" ref="G52:G64" si="2">D52*F52</f>
        <v>1200000</v>
      </c>
    </row>
    <row r="53" spans="2:7">
      <c r="B53" s="26" t="s">
        <v>74</v>
      </c>
      <c r="C53" s="27"/>
      <c r="D53" s="27"/>
      <c r="E53" s="27"/>
      <c r="F53" s="16"/>
      <c r="G53" s="16">
        <f t="shared" si="2"/>
        <v>0</v>
      </c>
    </row>
    <row r="54" spans="2:7">
      <c r="B54" s="17" t="s">
        <v>75</v>
      </c>
      <c r="C54" s="27" t="s">
        <v>76</v>
      </c>
      <c r="D54" s="27">
        <v>300</v>
      </c>
      <c r="E54" s="27" t="s">
        <v>77</v>
      </c>
      <c r="F54" s="16">
        <v>1600</v>
      </c>
      <c r="G54" s="16">
        <f t="shared" si="2"/>
        <v>480000</v>
      </c>
    </row>
    <row r="55" spans="2:7">
      <c r="B55" s="17" t="s">
        <v>78</v>
      </c>
      <c r="C55" s="27" t="s">
        <v>79</v>
      </c>
      <c r="D55" s="27">
        <v>8</v>
      </c>
      <c r="E55" s="27" t="s">
        <v>63</v>
      </c>
      <c r="F55" s="16">
        <v>32700</v>
      </c>
      <c r="G55" s="16">
        <f t="shared" si="2"/>
        <v>261600</v>
      </c>
    </row>
    <row r="56" spans="2:7">
      <c r="B56" s="28" t="s">
        <v>80</v>
      </c>
      <c r="C56" s="27" t="s">
        <v>79</v>
      </c>
      <c r="D56" s="27">
        <v>6</v>
      </c>
      <c r="E56" s="22" t="s">
        <v>34</v>
      </c>
      <c r="F56" s="16">
        <v>50800</v>
      </c>
      <c r="G56" s="16">
        <f t="shared" si="2"/>
        <v>304800</v>
      </c>
    </row>
    <row r="57" spans="2:7">
      <c r="B57" s="26" t="s">
        <v>81</v>
      </c>
      <c r="C57" s="27"/>
      <c r="D57" s="27"/>
      <c r="E57" s="27"/>
      <c r="F57" s="16"/>
      <c r="G57" s="16">
        <f t="shared" si="2"/>
        <v>0</v>
      </c>
    </row>
    <row r="58" spans="2:7">
      <c r="B58" s="17" t="s">
        <v>82</v>
      </c>
      <c r="C58" s="27" t="s">
        <v>83</v>
      </c>
      <c r="D58" s="27">
        <v>1</v>
      </c>
      <c r="E58" s="27" t="s">
        <v>84</v>
      </c>
      <c r="F58" s="16">
        <v>20470</v>
      </c>
      <c r="G58" s="16">
        <f t="shared" si="2"/>
        <v>20470</v>
      </c>
    </row>
    <row r="59" spans="2:7">
      <c r="B59" s="26" t="s">
        <v>85</v>
      </c>
      <c r="C59" s="27"/>
      <c r="D59" s="27"/>
      <c r="E59" s="27"/>
      <c r="F59" s="16"/>
      <c r="G59" s="16">
        <f t="shared" si="2"/>
        <v>0</v>
      </c>
    </row>
    <row r="60" spans="2:7">
      <c r="B60" s="17" t="s">
        <v>86</v>
      </c>
      <c r="C60" s="27" t="s">
        <v>83</v>
      </c>
      <c r="D60" s="27">
        <v>2</v>
      </c>
      <c r="E60" s="27" t="s">
        <v>77</v>
      </c>
      <c r="F60" s="16">
        <v>13190</v>
      </c>
      <c r="G60" s="16">
        <f t="shared" si="2"/>
        <v>26380</v>
      </c>
    </row>
    <row r="61" spans="2:7">
      <c r="B61" s="17" t="s">
        <v>87</v>
      </c>
      <c r="C61" s="27" t="s">
        <v>83</v>
      </c>
      <c r="D61" s="27">
        <v>2</v>
      </c>
      <c r="E61" s="27" t="s">
        <v>77</v>
      </c>
      <c r="F61" s="16">
        <v>39990</v>
      </c>
      <c r="G61" s="16">
        <f t="shared" si="2"/>
        <v>79980</v>
      </c>
    </row>
    <row r="62" spans="2:7">
      <c r="B62" s="17" t="s">
        <v>88</v>
      </c>
      <c r="C62" s="27" t="s">
        <v>83</v>
      </c>
      <c r="D62" s="27">
        <v>0.5</v>
      </c>
      <c r="E62" s="27" t="s">
        <v>89</v>
      </c>
      <c r="F62" s="16">
        <v>72290</v>
      </c>
      <c r="G62" s="16">
        <f t="shared" si="2"/>
        <v>36145</v>
      </c>
    </row>
    <row r="63" spans="2:7">
      <c r="B63" s="26" t="s">
        <v>90</v>
      </c>
      <c r="C63" s="27"/>
      <c r="D63" s="27"/>
      <c r="E63" s="27"/>
      <c r="F63" s="16"/>
      <c r="G63" s="16">
        <f t="shared" si="2"/>
        <v>0</v>
      </c>
    </row>
    <row r="64" spans="2:7">
      <c r="B64" s="17" t="s">
        <v>91</v>
      </c>
      <c r="C64" s="27" t="s">
        <v>83</v>
      </c>
      <c r="D64" s="27">
        <v>1</v>
      </c>
      <c r="E64" s="27" t="s">
        <v>77</v>
      </c>
      <c r="F64" s="16">
        <v>112890</v>
      </c>
      <c r="G64" s="16">
        <f t="shared" si="2"/>
        <v>112890</v>
      </c>
    </row>
    <row r="65" spans="2:7">
      <c r="B65" s="18" t="s">
        <v>92</v>
      </c>
      <c r="C65" s="19"/>
      <c r="D65" s="19"/>
      <c r="E65" s="19"/>
      <c r="F65" s="20"/>
      <c r="G65" s="21">
        <f>SUM(G52:G64)</f>
        <v>2522265</v>
      </c>
    </row>
    <row r="66" spans="2:7">
      <c r="F66" s="11"/>
      <c r="G66" s="11"/>
    </row>
    <row r="67" spans="2:7">
      <c r="B67" s="10" t="s">
        <v>93</v>
      </c>
      <c r="F67" s="11"/>
      <c r="G67" s="11"/>
    </row>
    <row r="68" spans="2:7">
      <c r="B68" s="12" t="s">
        <v>94</v>
      </c>
      <c r="C68" s="12" t="s">
        <v>69</v>
      </c>
      <c r="D68" s="12" t="s">
        <v>70</v>
      </c>
      <c r="E68" s="12" t="s">
        <v>29</v>
      </c>
      <c r="F68" s="34" t="s">
        <v>30</v>
      </c>
      <c r="G68" s="14" t="s">
        <v>71</v>
      </c>
    </row>
    <row r="69" spans="2:7">
      <c r="B69" s="17" t="s">
        <v>95</v>
      </c>
      <c r="C69" s="27" t="s">
        <v>83</v>
      </c>
      <c r="D69" s="27">
        <v>3</v>
      </c>
      <c r="E69" s="27" t="s">
        <v>96</v>
      </c>
      <c r="F69" s="16">
        <v>5800</v>
      </c>
      <c r="G69" s="16">
        <f t="shared" ref="G69:G74" si="3">D69*F69</f>
        <v>17400</v>
      </c>
    </row>
    <row r="70" spans="2:7">
      <c r="B70" s="17" t="s">
        <v>97</v>
      </c>
      <c r="C70" s="27" t="s">
        <v>98</v>
      </c>
      <c r="D70" s="27">
        <v>800</v>
      </c>
      <c r="E70" s="27" t="s">
        <v>99</v>
      </c>
      <c r="F70" s="16">
        <v>300</v>
      </c>
      <c r="G70" s="16">
        <f t="shared" si="3"/>
        <v>240000</v>
      </c>
    </row>
    <row r="71" spans="2:7">
      <c r="B71" s="17" t="s">
        <v>100</v>
      </c>
      <c r="C71" s="27" t="s">
        <v>76</v>
      </c>
      <c r="D71" s="27">
        <v>250</v>
      </c>
      <c r="E71" s="27" t="s">
        <v>101</v>
      </c>
      <c r="F71" s="16">
        <v>2800</v>
      </c>
      <c r="G71" s="16">
        <f t="shared" si="3"/>
        <v>700000</v>
      </c>
    </row>
    <row r="72" spans="2:7">
      <c r="B72" s="17" t="s">
        <v>102</v>
      </c>
      <c r="C72" s="27" t="s">
        <v>76</v>
      </c>
      <c r="D72" s="27">
        <v>350</v>
      </c>
      <c r="E72" s="27" t="s">
        <v>38</v>
      </c>
      <c r="F72" s="16">
        <v>2800</v>
      </c>
      <c r="G72" s="16">
        <f t="shared" si="3"/>
        <v>980000</v>
      </c>
    </row>
    <row r="73" spans="2:7">
      <c r="B73" s="17" t="s">
        <v>103</v>
      </c>
      <c r="C73" s="27" t="s">
        <v>104</v>
      </c>
      <c r="D73" s="27">
        <v>30</v>
      </c>
      <c r="E73" s="27" t="s">
        <v>105</v>
      </c>
      <c r="F73" s="16">
        <v>35000</v>
      </c>
      <c r="G73" s="16">
        <f t="shared" si="3"/>
        <v>1050000</v>
      </c>
    </row>
    <row r="74" spans="2:7">
      <c r="B74" s="17" t="s">
        <v>106</v>
      </c>
      <c r="C74" s="27" t="s">
        <v>107</v>
      </c>
      <c r="D74" s="27">
        <v>1000</v>
      </c>
      <c r="E74" s="27" t="s">
        <v>38</v>
      </c>
      <c r="F74" s="16">
        <v>200</v>
      </c>
      <c r="G74" s="16">
        <f t="shared" si="3"/>
        <v>200000</v>
      </c>
    </row>
    <row r="75" spans="2:7">
      <c r="B75" s="18" t="s">
        <v>108</v>
      </c>
      <c r="C75" s="19"/>
      <c r="D75" s="19"/>
      <c r="E75" s="19"/>
      <c r="F75" s="20"/>
      <c r="G75" s="21">
        <f>SUM(G69:G74)</f>
        <v>3187400</v>
      </c>
    </row>
    <row r="76" spans="2:7">
      <c r="F76" s="11"/>
      <c r="G76" s="11"/>
    </row>
    <row r="77" spans="2:7">
      <c r="B77" s="35" t="s">
        <v>109</v>
      </c>
      <c r="C77" s="35"/>
      <c r="D77" s="35"/>
      <c r="E77" s="35"/>
      <c r="F77" s="35"/>
      <c r="G77" s="36">
        <f>SUM(G32+G65+G37+G48+G75)</f>
        <v>8194665</v>
      </c>
    </row>
    <row r="78" spans="2:7">
      <c r="B78" s="37" t="s">
        <v>110</v>
      </c>
      <c r="C78" s="33"/>
      <c r="D78" s="33"/>
      <c r="E78" s="33"/>
      <c r="F78" s="33"/>
      <c r="G78" s="38">
        <f>SUM(G77*5/100)</f>
        <v>409733.25</v>
      </c>
    </row>
    <row r="79" spans="2:7">
      <c r="B79" s="39" t="s">
        <v>111</v>
      </c>
      <c r="C79" s="39"/>
      <c r="D79" s="39"/>
      <c r="E79" s="39"/>
      <c r="F79" s="39"/>
      <c r="G79" s="40">
        <f>SUM(G77:G78)</f>
        <v>8604398.25</v>
      </c>
    </row>
    <row r="80" spans="2:7">
      <c r="B80" s="41" t="s">
        <v>112</v>
      </c>
      <c r="C80" s="41"/>
      <c r="D80" s="41"/>
      <c r="E80" s="41"/>
      <c r="F80" s="41"/>
      <c r="G80" s="42">
        <f>SUM(G12*1)</f>
        <v>10500000</v>
      </c>
    </row>
    <row r="81" spans="2:7">
      <c r="B81" s="39" t="s">
        <v>113</v>
      </c>
      <c r="C81" s="35"/>
      <c r="D81" s="35"/>
      <c r="E81" s="35"/>
      <c r="F81" s="35"/>
      <c r="G81" s="36">
        <f>SUM(G80-G79)</f>
        <v>1895601.75</v>
      </c>
    </row>
    <row r="82" spans="2:7">
      <c r="B82" s="43" t="s">
        <v>114</v>
      </c>
      <c r="C82" s="44"/>
      <c r="D82" s="44"/>
      <c r="E82" s="44"/>
      <c r="F82" s="44"/>
      <c r="G82" s="45"/>
    </row>
    <row r="83" spans="2:7" ht="15.75" thickBot="1">
      <c r="B83" s="46"/>
      <c r="C83" s="44"/>
      <c r="D83" s="44"/>
      <c r="E83" s="44"/>
      <c r="F83" s="44"/>
      <c r="G83" s="45"/>
    </row>
    <row r="84" spans="2:7">
      <c r="B84" s="47" t="s">
        <v>115</v>
      </c>
      <c r="C84" s="48"/>
      <c r="D84" s="48"/>
      <c r="E84" s="48"/>
      <c r="F84" s="49"/>
      <c r="G84" s="45"/>
    </row>
    <row r="85" spans="2:7">
      <c r="B85" s="50" t="s">
        <v>116</v>
      </c>
      <c r="C85" s="51"/>
      <c r="D85" s="51"/>
      <c r="E85" s="51"/>
      <c r="F85" s="52"/>
      <c r="G85" s="45"/>
    </row>
    <row r="86" spans="2:7">
      <c r="B86" s="50" t="s">
        <v>117</v>
      </c>
      <c r="C86" s="51"/>
      <c r="D86" s="51"/>
      <c r="E86" s="51"/>
      <c r="F86" s="52"/>
      <c r="G86" s="45"/>
    </row>
    <row r="87" spans="2:7">
      <c r="B87" s="50" t="s">
        <v>118</v>
      </c>
      <c r="C87" s="51"/>
      <c r="D87" s="51"/>
      <c r="E87" s="51"/>
      <c r="F87" s="52"/>
      <c r="G87" s="45"/>
    </row>
    <row r="88" spans="2:7">
      <c r="B88" s="50" t="s">
        <v>119</v>
      </c>
      <c r="C88" s="51"/>
      <c r="D88" s="51"/>
      <c r="E88" s="51"/>
      <c r="F88" s="52"/>
      <c r="G88" s="45"/>
    </row>
    <row r="89" spans="2:7">
      <c r="B89" s="50" t="s">
        <v>120</v>
      </c>
      <c r="C89" s="51"/>
      <c r="D89" s="51"/>
      <c r="E89" s="51"/>
      <c r="F89" s="52"/>
      <c r="G89" s="45"/>
    </row>
    <row r="90" spans="2:7" ht="15.75" thickBot="1">
      <c r="B90" s="53" t="s">
        <v>121</v>
      </c>
      <c r="C90" s="54"/>
      <c r="D90" s="54"/>
      <c r="E90" s="54"/>
      <c r="F90" s="55"/>
      <c r="G90" s="45"/>
    </row>
    <row r="91" spans="2:7" ht="15.75" thickBot="1">
      <c r="B91" s="56"/>
      <c r="C91" s="51"/>
      <c r="D91" s="51"/>
      <c r="E91" s="51"/>
      <c r="F91" s="51"/>
      <c r="G91" s="45"/>
    </row>
    <row r="92" spans="2:7" ht="15.75" thickBot="1">
      <c r="B92" s="57" t="s">
        <v>122</v>
      </c>
      <c r="C92" s="58"/>
      <c r="D92" s="59"/>
      <c r="E92" s="60"/>
      <c r="F92" s="60"/>
      <c r="G92" s="45"/>
    </row>
    <row r="93" spans="2:7">
      <c r="B93" s="61" t="s">
        <v>123</v>
      </c>
      <c r="C93" s="89" t="s">
        <v>124</v>
      </c>
      <c r="D93" s="90" t="s">
        <v>125</v>
      </c>
      <c r="E93" s="60"/>
      <c r="F93" s="60"/>
      <c r="G93" s="45"/>
    </row>
    <row r="94" spans="2:7">
      <c r="B94" s="62" t="s">
        <v>126</v>
      </c>
      <c r="C94" s="63">
        <f>G32</f>
        <v>2320000</v>
      </c>
      <c r="D94" s="64">
        <f>(C94/C100)</f>
        <v>0.26962954672629197</v>
      </c>
      <c r="E94" s="60"/>
      <c r="F94" s="60"/>
      <c r="G94" s="45"/>
    </row>
    <row r="95" spans="2:7">
      <c r="B95" s="62" t="s">
        <v>127</v>
      </c>
      <c r="C95" s="88">
        <f>G37</f>
        <v>0</v>
      </c>
      <c r="D95" s="64">
        <v>0</v>
      </c>
      <c r="E95" s="60"/>
      <c r="F95" s="60"/>
      <c r="G95" s="45"/>
    </row>
    <row r="96" spans="2:7">
      <c r="B96" s="62" t="s">
        <v>128</v>
      </c>
      <c r="C96" s="63">
        <f>G48</f>
        <v>165000</v>
      </c>
      <c r="D96" s="64">
        <f>(C96/C100)</f>
        <v>1.9176239314585421E-2</v>
      </c>
      <c r="E96" s="60"/>
      <c r="F96" s="60"/>
      <c r="G96" s="45"/>
    </row>
    <row r="97" spans="2:7">
      <c r="B97" s="62" t="s">
        <v>129</v>
      </c>
      <c r="C97" s="63">
        <f>G65</f>
        <v>2522265</v>
      </c>
      <c r="D97" s="64">
        <f>(C97/C100)</f>
        <v>0.2931367106351685</v>
      </c>
      <c r="E97" s="60"/>
      <c r="F97" s="60"/>
      <c r="G97" s="45"/>
    </row>
    <row r="98" spans="2:7">
      <c r="B98" s="62" t="s">
        <v>130</v>
      </c>
      <c r="C98" s="65">
        <f>G75</f>
        <v>3187400</v>
      </c>
      <c r="D98" s="64">
        <f>(C98/C100)</f>
        <v>0.37043845570490652</v>
      </c>
      <c r="E98" s="66"/>
      <c r="F98" s="66"/>
      <c r="G98" s="45"/>
    </row>
    <row r="99" spans="2:7">
      <c r="B99" s="62" t="s">
        <v>131</v>
      </c>
      <c r="C99" s="65">
        <f>G78</f>
        <v>409733.25</v>
      </c>
      <c r="D99" s="64">
        <f>(C99/C100)</f>
        <v>4.7619047619047616E-2</v>
      </c>
      <c r="E99" s="66"/>
      <c r="F99" s="66"/>
      <c r="G99" s="45"/>
    </row>
    <row r="100" spans="2:7" ht="15.75" thickBot="1">
      <c r="B100" s="67" t="s">
        <v>132</v>
      </c>
      <c r="C100" s="68">
        <f>SUM(C94:C99)</f>
        <v>8604398.25</v>
      </c>
      <c r="D100" s="69">
        <f>SUM(D94:D99)</f>
        <v>1</v>
      </c>
      <c r="E100" s="66"/>
      <c r="F100" s="66"/>
      <c r="G100" s="45"/>
    </row>
    <row r="101" spans="2:7">
      <c r="B101" s="46"/>
      <c r="C101" s="44"/>
      <c r="D101" s="44"/>
      <c r="E101" s="44"/>
      <c r="F101" s="44"/>
      <c r="G101" s="45"/>
    </row>
    <row r="102" spans="2:7" ht="15.75" thickBot="1">
      <c r="B102" s="70"/>
      <c r="C102" s="44"/>
      <c r="D102" s="44"/>
      <c r="E102" s="44"/>
      <c r="F102" s="44"/>
      <c r="G102" s="45"/>
    </row>
    <row r="103" spans="2:7" ht="15.75" thickBot="1">
      <c r="B103" s="71"/>
      <c r="C103" s="58" t="s">
        <v>133</v>
      </c>
      <c r="D103" s="72"/>
      <c r="E103" s="73"/>
      <c r="F103" s="66"/>
      <c r="G103" s="45"/>
    </row>
    <row r="104" spans="2:7">
      <c r="B104" s="74" t="s">
        <v>134</v>
      </c>
      <c r="C104" s="78">
        <v>20000</v>
      </c>
      <c r="D104" s="78">
        <v>25000</v>
      </c>
      <c r="E104" s="79">
        <v>30000</v>
      </c>
      <c r="F104" s="75"/>
      <c r="G104" s="76"/>
    </row>
    <row r="105" spans="2:7" ht="15.75" thickBot="1">
      <c r="B105" s="67" t="s">
        <v>135</v>
      </c>
      <c r="C105" s="80">
        <f>(G79/C104)</f>
        <v>430.21991250000002</v>
      </c>
      <c r="D105" s="80">
        <f>(G79/D104)</f>
        <v>344.17592999999999</v>
      </c>
      <c r="E105" s="81">
        <f>(G79/E104)</f>
        <v>286.81327499999998</v>
      </c>
      <c r="F105" s="75"/>
      <c r="G105" s="76"/>
    </row>
    <row r="106" spans="2:7">
      <c r="B106" s="77" t="s">
        <v>136</v>
      </c>
      <c r="C106" s="51"/>
      <c r="D106" s="51"/>
      <c r="E106" s="51"/>
      <c r="F106" s="51"/>
      <c r="G106" s="51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BC3DA3-1D2B-4AF2-88FA-0C2D4843954A}"/>
</file>

<file path=customXml/itemProps2.xml><?xml version="1.0" encoding="utf-8"?>
<ds:datastoreItem xmlns:ds="http://schemas.openxmlformats.org/officeDocument/2006/customXml" ds:itemID="{1B7BAA31-CE72-425D-A633-9BC613C2238A}"/>
</file>

<file path=customXml/itemProps3.xml><?xml version="1.0" encoding="utf-8"?>
<ds:datastoreItem xmlns:ds="http://schemas.openxmlformats.org/officeDocument/2006/customXml" ds:itemID="{0604058A-EBCF-4AA8-BBBE-020711179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2022-03-15T19:34:48Z</dcterms:created>
  <dcterms:modified xsi:type="dcterms:W3CDTF">2022-06-19T00:19:52Z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