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d.docs.live.net/06805097bf8ad44e/Escritorio/PRESENTACION FICHAS TECNICAS/REGION VALPARAISO/Limache/"/>
    </mc:Choice>
  </mc:AlternateContent>
  <xr:revisionPtr revIDLastSave="3" documentId="11_D306188882176480CA8EA5EA8B1AD4DBE547D839" xr6:coauthVersionLast="47" xr6:coauthVersionMax="47" xr10:uidLastSave="{64D22E08-03BF-4AFB-9EC9-FD184786D397}"/>
  <bookViews>
    <workbookView xWindow="-120" yWindow="-120" windowWidth="20730" windowHeight="11040" xr2:uid="{00000000-000D-0000-FFFF-FFFF00000000}"/>
  </bookViews>
  <sheets>
    <sheet name="MIEL" sheetId="1" r:id="rId1"/>
    <sheet name="Al 22.06.2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3" i="2" l="1"/>
  <c r="F44" i="2"/>
  <c r="F45" i="2"/>
  <c r="F46" i="2"/>
  <c r="G46" i="2" s="1"/>
  <c r="F47" i="2"/>
  <c r="F48" i="2"/>
  <c r="F49" i="2"/>
  <c r="G49" i="2" s="1"/>
  <c r="F50" i="2"/>
  <c r="G50" i="2" s="1"/>
  <c r="F51" i="2"/>
  <c r="F52" i="2"/>
  <c r="F53" i="2"/>
  <c r="F54" i="2"/>
  <c r="F55" i="2"/>
  <c r="F56" i="2"/>
  <c r="G56" i="2" s="1"/>
  <c r="F57" i="2"/>
  <c r="G57" i="2" s="1"/>
  <c r="F58" i="2"/>
  <c r="G58" i="2" s="1"/>
  <c r="F42" i="2"/>
  <c r="G42" i="2" s="1"/>
  <c r="G63" i="2"/>
  <c r="G64" i="2" s="1"/>
  <c r="C87" i="2" s="1"/>
  <c r="G55" i="2"/>
  <c r="G54" i="2"/>
  <c r="G53" i="2"/>
  <c r="G52" i="2"/>
  <c r="G48" i="2"/>
  <c r="G47" i="2"/>
  <c r="G44" i="2"/>
  <c r="G43" i="2"/>
  <c r="G38" i="2"/>
  <c r="G26" i="2"/>
  <c r="G25" i="2"/>
  <c r="G24" i="2"/>
  <c r="G23" i="2"/>
  <c r="G22" i="2"/>
  <c r="G21" i="2"/>
  <c r="G12" i="2"/>
  <c r="G69" i="2" s="1"/>
  <c r="G59" i="2" l="1"/>
  <c r="C86" i="2" s="1"/>
  <c r="G27" i="2"/>
  <c r="G49" i="1"/>
  <c r="G58" i="1"/>
  <c r="G57" i="1"/>
  <c r="G56" i="1"/>
  <c r="G55" i="1"/>
  <c r="G54" i="1"/>
  <c r="G53" i="1"/>
  <c r="G52" i="1"/>
  <c r="G50" i="1"/>
  <c r="G48" i="1"/>
  <c r="G47" i="1"/>
  <c r="G46" i="1"/>
  <c r="G44" i="1"/>
  <c r="G43" i="1"/>
  <c r="G42" i="1"/>
  <c r="G25" i="1"/>
  <c r="G21" i="1"/>
  <c r="G22" i="1"/>
  <c r="G23" i="1"/>
  <c r="G24" i="1"/>
  <c r="G66" i="2" l="1"/>
  <c r="G67" i="2" s="1"/>
  <c r="C88" i="2" s="1"/>
  <c r="C83" i="2"/>
  <c r="G63" i="1"/>
  <c r="G64" i="1" s="1"/>
  <c r="C87" i="1" s="1"/>
  <c r="G26" i="1"/>
  <c r="G12" i="1"/>
  <c r="G69" i="1" s="1"/>
  <c r="C89" i="2" l="1"/>
  <c r="D83" i="2" s="1"/>
  <c r="G68" i="2"/>
  <c r="C94" i="2" s="1"/>
  <c r="G27" i="1"/>
  <c r="C83" i="1" s="1"/>
  <c r="G59" i="1"/>
  <c r="C86" i="1" s="1"/>
  <c r="G38" i="1"/>
  <c r="D86" i="2" l="1"/>
  <c r="D87" i="2"/>
  <c r="D85" i="2"/>
  <c r="D94" i="2"/>
  <c r="E94" i="2"/>
  <c r="G70" i="2"/>
  <c r="D88" i="2"/>
  <c r="G66" i="1"/>
  <c r="G67" i="1" s="1"/>
  <c r="D89" i="2" l="1"/>
  <c r="G68" i="1"/>
  <c r="D94" i="1" s="1"/>
  <c r="C88" i="1"/>
  <c r="E94" i="1" l="1"/>
  <c r="G70" i="1"/>
  <c r="C94" i="1"/>
  <c r="C89" i="1"/>
  <c r="D88" i="1" s="1"/>
  <c r="D86" i="1" l="1"/>
  <c r="D87" i="1"/>
  <c r="D85" i="1"/>
  <c r="D83" i="1"/>
  <c r="D89" i="1" l="1"/>
</calcChain>
</file>

<file path=xl/sharedStrings.xml><?xml version="1.0" encoding="utf-8"?>
<sst xmlns="http://schemas.openxmlformats.org/spreadsheetml/2006/main" count="320" uniqueCount="112">
  <si>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</si>
  <si>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</si>
  <si>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</si>
  <si>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</si>
  <si>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</si>
  <si>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</si>
  <si>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</si>
  <si>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</si>
  <si>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</si>
  <si>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</si>
  <si>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</si>
  <si>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</si>
  <si>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</si>
  <si>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</si>
  <si>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</si>
  <si>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</si>
  <si>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</si>
  <si>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</si>
  <si>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</si>
  <si>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</si>
  <si>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</si>
  <si>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</si>
  <si>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</si>
  <si>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</si>
  <si>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</si>
  <si>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</si>
  <si>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</si>
  <si>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</si>
  <si>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</si>
  <si>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</si>
  <si>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</si>
  <si>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</si>
  <si>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</si>
  <si>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</si>
  <si>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</si>
  <si>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</si>
  <si>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</si>
  <si>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</si>
  <si>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</si>
  <si>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</si>
  <si>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</si>
  <si>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</si>
  <si>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</si>
  <si>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</si>
  <si>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</si>
  <si>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</si>
  <si>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</si>
  <si>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</si>
  <si>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</si>
  <si>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</si>
  <si>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</si>
  <si>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</si>
  <si>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</si>
  <si>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</si>
  <si>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</si>
  <si>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RENDIMIENTO (Kg /Apiario 100 colmenas.)</t>
  </si>
  <si>
    <t>TODO EL AÑO</t>
  </si>
  <si>
    <t>PRECIO ESPERADO ($ / Kg)</t>
  </si>
  <si>
    <t>MERCADO INTERNO</t>
  </si>
  <si>
    <t>DICIEMBRE.ENERO</t>
  </si>
  <si>
    <t>APICULTURA</t>
  </si>
  <si>
    <t>MIEL</t>
  </si>
  <si>
    <t>MEDIO</t>
  </si>
  <si>
    <t>VALPARAÍSO</t>
  </si>
  <si>
    <t>LIMACHE</t>
  </si>
  <si>
    <t>TODAS LAS COMUNAS DEL ÁREA</t>
  </si>
  <si>
    <t>DESINFECCIÓN MATERIAL</t>
  </si>
  <si>
    <t>MARZO A MAYO</t>
  </si>
  <si>
    <t>FORMACIÓN NÚCLEOS</t>
  </si>
  <si>
    <t>SEPTIEMBRE A DICIEMBRE</t>
  </si>
  <si>
    <t>DESARROLLO DE FAMILIAS</t>
  </si>
  <si>
    <t>AGOSTO A OCTUBRE</t>
  </si>
  <si>
    <t>PREPARACIÓN DE APIARIOS</t>
  </si>
  <si>
    <t>PREPARACIÓN DE INVERNADA</t>
  </si>
  <si>
    <t>MARZO A ABRIL</t>
  </si>
  <si>
    <t>REVISIÓN EXTERNA</t>
  </si>
  <si>
    <t>ALIMENTACIÓN DE INCENTIVO</t>
  </si>
  <si>
    <t>COLMENA</t>
  </si>
  <si>
    <t>JULIO A SEPTIEMBRE</t>
  </si>
  <si>
    <t xml:space="preserve">ALIMENTACIÓN DE MANTENCIÓN </t>
  </si>
  <si>
    <t>MARZO A JULIO</t>
  </si>
  <si>
    <t>REINAS</t>
  </si>
  <si>
    <t>U</t>
  </si>
  <si>
    <t>SANIDAD</t>
  </si>
  <si>
    <t>ANÁLISIS DE ENFERMEDADES</t>
  </si>
  <si>
    <t>ANUAL</t>
  </si>
  <si>
    <t>CONTROL ACARIOSIS (ACEITE Y MENTOL)</t>
  </si>
  <si>
    <t>FUMIDIL B</t>
  </si>
  <si>
    <t>JULIO-AGOSTO A ABRIL-MAYO</t>
  </si>
  <si>
    <t>AMIVAR</t>
  </si>
  <si>
    <t>FEBRERO A MARZO</t>
  </si>
  <si>
    <t>COSECHA</t>
  </si>
  <si>
    <t>J/H</t>
  </si>
  <si>
    <t>DICIEMBRE A ENERO</t>
  </si>
  <si>
    <t>EXTRACCIÓN DE MIEL</t>
  </si>
  <si>
    <t>KG</t>
  </si>
  <si>
    <t>ACOPIO DE MIEL</t>
  </si>
  <si>
    <t>ARRIENDO DE SITIO</t>
  </si>
  <si>
    <t>TRASLADO Y ALIMENTACIÓN</t>
  </si>
  <si>
    <t>MES</t>
  </si>
  <si>
    <t>FLETE EXTERNO</t>
  </si>
  <si>
    <t>IMPREVISTOS</t>
  </si>
  <si>
    <t>COSTOS DIRECTOS DE PRODUCCIÓN POR 100 COLMENAS (INCLUYE IVA)</t>
  </si>
  <si>
    <t xml:space="preserve"> SEQUÍA , INCENDIOS, SANIDAD </t>
  </si>
  <si>
    <t>ALUEN CAP</t>
  </si>
  <si>
    <t>JULIO.AGOSTO</t>
  </si>
  <si>
    <t>$/100 COL</t>
  </si>
  <si>
    <t>Costo unitario ($/KG) (*)</t>
  </si>
  <si>
    <t>Rendimiento (Kg/100 Col)</t>
  </si>
  <si>
    <t>SEGURO</t>
  </si>
  <si>
    <t>COSECHA, POST-COSECHA Y TRANSHUMANCIA</t>
  </si>
  <si>
    <t>ESCENARIOS COSTO UNITARIO  ($/kg)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</si>
</sst>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7"/>
      <color rgb="FF000000"/>
      <name val="Calibri"/>
      <family val="2"/>
    </font>
    <font>
      <sz val="7"/>
      <name val="Calibri"/>
      <family val="2"/>
    </font>
    <font>
      <b/>
      <sz val="7"/>
      <color rgb="FF000000"/>
      <name val="Calibri"/>
      <family val="2"/>
    </font>
    <font>
      <sz val="11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rgb="FF000000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41" fontId="20" fillId="0" borderId="0" applyFont="0" applyFill="0" applyBorder="0" applyAlignment="0" applyProtection="0"/>
  </cellStyleXfs>
  <cellXfs count="167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6" fillId="3" borderId="6" xfId="0" applyNumberFormat="1" applyFont="1" applyFill="1" applyBorder="1" applyAlignment="1">
      <alignment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vertical="center"/>
    </xf>
    <xf numFmtId="3" fontId="6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6" fillId="3" borderId="15" xfId="0" applyNumberFormat="1" applyFont="1" applyFill="1" applyBorder="1" applyAlignment="1">
      <alignment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vertical="center"/>
    </xf>
    <xf numFmtId="3" fontId="6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/>
    <xf numFmtId="0" fontId="4" fillId="2" borderId="6" xfId="0" applyFont="1" applyFill="1" applyBorder="1" applyAlignment="1">
      <alignment horizontal="center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 applyAlignment="1"/>
    <xf numFmtId="49" fontId="7" fillId="3" borderId="19" xfId="0" applyNumberFormat="1" applyFont="1" applyFill="1" applyBorder="1" applyAlignment="1">
      <alignment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vertical="center"/>
    </xf>
    <xf numFmtId="3" fontId="7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13" fillId="7" borderId="22" xfId="0" applyFont="1" applyFill="1" applyBorder="1" applyAlignment="1"/>
    <xf numFmtId="49" fontId="11" fillId="8" borderId="23" xfId="0" applyNumberFormat="1" applyFont="1" applyFill="1" applyBorder="1" applyAlignment="1">
      <alignment vertical="center"/>
    </xf>
    <xf numFmtId="3" fontId="11" fillId="2" borderId="6" xfId="0" applyNumberFormat="1" applyFont="1" applyFill="1" applyBorder="1" applyAlignment="1">
      <alignment vertical="center"/>
    </xf>
    <xf numFmtId="0" fontId="11" fillId="2" borderId="6" xfId="0" applyNumberFormat="1" applyFont="1" applyFill="1" applyBorder="1" applyAlignment="1">
      <alignment vertical="center"/>
    </xf>
    <xf numFmtId="167" fontId="11" fillId="2" borderId="6" xfId="0" applyNumberFormat="1" applyFont="1" applyFill="1" applyBorder="1" applyAlignment="1">
      <alignment vertical="center"/>
    </xf>
    <xf numFmtId="0" fontId="8" fillId="7" borderId="21" xfId="0" applyFont="1" applyFill="1" applyBorder="1" applyAlignment="1">
      <alignment vertical="center"/>
    </xf>
    <xf numFmtId="0" fontId="8" fillId="7" borderId="22" xfId="0" applyFont="1" applyFill="1" applyBorder="1" applyAlignment="1">
      <alignment vertical="center"/>
    </xf>
    <xf numFmtId="166" fontId="1" fillId="2" borderId="22" xfId="0" applyNumberFormat="1" applyFont="1" applyFill="1" applyBorder="1" applyAlignment="1">
      <alignment vertical="center"/>
    </xf>
    <xf numFmtId="166" fontId="15" fillId="2" borderId="22" xfId="0" applyNumberFormat="1" applyFont="1" applyFill="1" applyBorder="1" applyAlignment="1">
      <alignment vertical="center"/>
    </xf>
    <xf numFmtId="0" fontId="13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8" fillId="2" borderId="22" xfId="0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6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6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6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8" fillId="5" borderId="32" xfId="0" applyFont="1" applyFill="1" applyBorder="1" applyAlignment="1">
      <alignment vertical="center"/>
    </xf>
    <xf numFmtId="166" fontId="1" fillId="6" borderId="3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4" fillId="2" borderId="22" xfId="0" applyFont="1" applyFill="1" applyBorder="1" applyAlignment="1">
      <alignment vertical="center"/>
    </xf>
    <xf numFmtId="49" fontId="11" fillId="8" borderId="34" xfId="0" applyNumberFormat="1" applyFont="1" applyFill="1" applyBorder="1" applyAlignment="1">
      <alignment vertical="center"/>
    </xf>
    <xf numFmtId="49" fontId="13" fillId="8" borderId="35" xfId="0" applyNumberFormat="1" applyFont="1" applyFill="1" applyBorder="1" applyAlignment="1"/>
    <xf numFmtId="49" fontId="11" fillId="2" borderId="36" xfId="0" applyNumberFormat="1" applyFont="1" applyFill="1" applyBorder="1" applyAlignment="1">
      <alignment vertical="center"/>
    </xf>
    <xf numFmtId="9" fontId="13" fillId="2" borderId="37" xfId="0" applyNumberFormat="1" applyFont="1" applyFill="1" applyBorder="1" applyAlignment="1"/>
    <xf numFmtId="49" fontId="11" fillId="8" borderId="38" xfId="0" applyNumberFormat="1" applyFont="1" applyFill="1" applyBorder="1" applyAlignment="1">
      <alignment vertical="center"/>
    </xf>
    <xf numFmtId="167" fontId="11" fillId="8" borderId="39" xfId="0" applyNumberFormat="1" applyFont="1" applyFill="1" applyBorder="1" applyAlignment="1">
      <alignment vertical="center"/>
    </xf>
    <xf numFmtId="9" fontId="11" fillId="8" borderId="40" xfId="0" applyNumberFormat="1" applyFont="1" applyFill="1" applyBorder="1" applyAlignment="1">
      <alignment vertical="center"/>
    </xf>
    <xf numFmtId="0" fontId="13" fillId="9" borderId="43" xfId="0" applyFont="1" applyFill="1" applyBorder="1" applyAlignment="1"/>
    <xf numFmtId="0" fontId="13" fillId="2" borderId="22" xfId="0" applyFont="1" applyFill="1" applyBorder="1" applyAlignment="1">
      <alignment vertical="center"/>
    </xf>
    <xf numFmtId="49" fontId="13" fillId="2" borderId="22" xfId="0" applyNumberFormat="1" applyFont="1" applyFill="1" applyBorder="1" applyAlignment="1">
      <alignment vertical="center"/>
    </xf>
    <xf numFmtId="49" fontId="11" fillId="2" borderId="44" xfId="0" applyNumberFormat="1" applyFont="1" applyFill="1" applyBorder="1" applyAlignment="1">
      <alignment vertical="center"/>
    </xf>
    <xf numFmtId="0" fontId="13" fillId="2" borderId="45" xfId="0" applyFont="1" applyFill="1" applyBorder="1" applyAlignment="1"/>
    <xf numFmtId="0" fontId="13" fillId="2" borderId="46" xfId="0" applyFont="1" applyFill="1" applyBorder="1" applyAlignment="1"/>
    <xf numFmtId="49" fontId="13" fillId="2" borderId="47" xfId="0" applyNumberFormat="1" applyFont="1" applyFill="1" applyBorder="1" applyAlignment="1">
      <alignment vertical="center"/>
    </xf>
    <xf numFmtId="0" fontId="13" fillId="2" borderId="48" xfId="0" applyFont="1" applyFill="1" applyBorder="1" applyAlignment="1"/>
    <xf numFmtId="49" fontId="13" fillId="2" borderId="49" xfId="0" applyNumberFormat="1" applyFont="1" applyFill="1" applyBorder="1" applyAlignment="1">
      <alignment vertical="center"/>
    </xf>
    <xf numFmtId="0" fontId="13" fillId="2" borderId="50" xfId="0" applyFont="1" applyFill="1" applyBorder="1" applyAlignment="1"/>
    <xf numFmtId="0" fontId="13" fillId="2" borderId="51" xfId="0" applyFont="1" applyFill="1" applyBorder="1" applyAlignment="1"/>
    <xf numFmtId="0" fontId="11" fillId="7" borderId="22" xfId="0" applyFont="1" applyFill="1" applyBorder="1" applyAlignment="1">
      <alignment vertical="center"/>
    </xf>
    <xf numFmtId="0" fontId="8" fillId="9" borderId="21" xfId="0" applyFont="1" applyFill="1" applyBorder="1" applyAlignment="1">
      <alignment vertical="center"/>
    </xf>
    <xf numFmtId="49" fontId="16" fillId="9" borderId="22" xfId="0" applyNumberFormat="1" applyFont="1" applyFill="1" applyBorder="1" applyAlignment="1">
      <alignment vertical="center"/>
    </xf>
    <xf numFmtId="0" fontId="8" fillId="9" borderId="22" xfId="0" applyFont="1" applyFill="1" applyBorder="1" applyAlignment="1">
      <alignment vertical="center"/>
    </xf>
    <xf numFmtId="0" fontId="8" fillId="9" borderId="52" xfId="0" applyFont="1" applyFill="1" applyBorder="1" applyAlignment="1">
      <alignment vertical="center"/>
    </xf>
    <xf numFmtId="49" fontId="11" fillId="8" borderId="53" xfId="0" applyNumberFormat="1" applyFont="1" applyFill="1" applyBorder="1" applyAlignment="1">
      <alignment vertical="center"/>
    </xf>
    <xf numFmtId="0" fontId="11" fillId="8" borderId="54" xfId="0" applyNumberFormat="1" applyFont="1" applyFill="1" applyBorder="1" applyAlignment="1">
      <alignment vertical="center"/>
    </xf>
    <xf numFmtId="0" fontId="11" fillId="8" borderId="55" xfId="0" applyNumberFormat="1" applyFont="1" applyFill="1" applyBorder="1" applyAlignment="1">
      <alignment vertical="center"/>
    </xf>
    <xf numFmtId="167" fontId="11" fillId="8" borderId="40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17" fillId="0" borderId="22" xfId="0" applyFont="1" applyFill="1" applyBorder="1" applyAlignment="1">
      <alignment vertical="center"/>
    </xf>
    <xf numFmtId="0" fontId="17" fillId="0" borderId="22" xfId="0" applyFont="1" applyFill="1" applyBorder="1" applyAlignment="1">
      <alignment horizontal="center" vertical="center"/>
    </xf>
    <xf numFmtId="3" fontId="17" fillId="0" borderId="22" xfId="0" applyNumberFormat="1" applyFont="1" applyFill="1" applyBorder="1" applyAlignment="1">
      <alignment horizontal="center" vertical="center"/>
    </xf>
    <xf numFmtId="0" fontId="17" fillId="10" borderId="22" xfId="0" applyFont="1" applyFill="1" applyBorder="1" applyAlignment="1">
      <alignment horizontal="center" vertical="center"/>
    </xf>
    <xf numFmtId="3" fontId="18" fillId="0" borderId="22" xfId="0" applyNumberFormat="1" applyFont="1" applyFill="1" applyBorder="1" applyAlignment="1">
      <alignment vertical="center"/>
    </xf>
    <xf numFmtId="0" fontId="19" fillId="10" borderId="22" xfId="0" applyFont="1" applyFill="1" applyBorder="1" applyAlignment="1">
      <alignment vertical="center"/>
    </xf>
    <xf numFmtId="165" fontId="17" fillId="10" borderId="22" xfId="0" applyNumberFormat="1" applyFont="1" applyFill="1" applyBorder="1" applyAlignment="1">
      <alignment horizontal="center" vertical="center"/>
    </xf>
    <xf numFmtId="3" fontId="17" fillId="10" borderId="22" xfId="0" applyNumberFormat="1" applyFont="1" applyFill="1" applyBorder="1" applyAlignment="1">
      <alignment vertical="center"/>
    </xf>
    <xf numFmtId="0" fontId="17" fillId="10" borderId="22" xfId="0" applyFont="1" applyFill="1" applyBorder="1" applyAlignment="1">
      <alignment vertical="center"/>
    </xf>
    <xf numFmtId="3" fontId="17" fillId="10" borderId="22" xfId="0" applyNumberFormat="1" applyFont="1" applyFill="1" applyBorder="1" applyAlignment="1">
      <alignment horizontal="center" vertical="center"/>
    </xf>
    <xf numFmtId="3" fontId="17" fillId="0" borderId="22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>
      <alignment horizontal="center"/>
    </xf>
    <xf numFmtId="3" fontId="7" fillId="3" borderId="15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/>
    <xf numFmtId="41" fontId="4" fillId="2" borderId="6" xfId="1" applyFont="1" applyFill="1" applyBorder="1" applyAlignment="1">
      <alignment horizontal="center" vertical="center" wrapText="1"/>
    </xf>
    <xf numFmtId="41" fontId="4" fillId="2" borderId="6" xfId="1" applyFont="1" applyFill="1" applyBorder="1" applyAlignment="1"/>
    <xf numFmtId="49" fontId="10" fillId="2" borderId="5" xfId="0" applyNumberFormat="1" applyFont="1" applyFill="1" applyBorder="1" applyAlignment="1">
      <alignment vertical="center" wrapText="1"/>
    </xf>
    <xf numFmtId="49" fontId="10" fillId="2" borderId="6" xfId="0" applyNumberFormat="1" applyFont="1" applyFill="1" applyBorder="1" applyAlignment="1">
      <alignment horizontal="right" vertical="center" wrapText="1"/>
    </xf>
    <xf numFmtId="49" fontId="10" fillId="2" borderId="6" xfId="0" applyNumberFormat="1" applyFont="1" applyFill="1" applyBorder="1" applyAlignment="1">
      <alignment horizontal="right"/>
    </xf>
    <xf numFmtId="164" fontId="10" fillId="2" borderId="6" xfId="0" applyNumberFormat="1" applyFont="1" applyFill="1" applyBorder="1" applyAlignment="1"/>
    <xf numFmtId="49" fontId="10" fillId="2" borderId="6" xfId="0" applyNumberFormat="1" applyFont="1" applyFill="1" applyBorder="1" applyAlignment="1">
      <alignment horizontal="right" wrapText="1"/>
    </xf>
    <xf numFmtId="49" fontId="10" fillId="2" borderId="6" xfId="0" applyNumberFormat="1" applyFont="1" applyFill="1" applyBorder="1" applyAlignment="1"/>
    <xf numFmtId="0" fontId="10" fillId="2" borderId="6" xfId="0" applyFont="1" applyFill="1" applyBorder="1" applyAlignment="1"/>
    <xf numFmtId="3" fontId="10" fillId="2" borderId="6" xfId="0" applyNumberFormat="1" applyFont="1" applyFill="1" applyBorder="1" applyAlignment="1">
      <alignment horizontal="right" wrapText="1"/>
    </xf>
    <xf numFmtId="14" fontId="10" fillId="2" borderId="6" xfId="0" applyNumberFormat="1" applyFont="1" applyFill="1" applyBorder="1" applyAlignment="1">
      <alignment horizontal="right"/>
    </xf>
    <xf numFmtId="49" fontId="16" fillId="9" borderId="41" xfId="0" applyNumberFormat="1" applyFont="1" applyFill="1" applyBorder="1" applyAlignment="1">
      <alignment vertical="center"/>
    </xf>
    <xf numFmtId="0" fontId="11" fillId="9" borderId="42" xfId="0" applyFont="1" applyFill="1" applyBorder="1" applyAlignment="1">
      <alignment vertical="center"/>
    </xf>
    <xf numFmtId="49" fontId="10" fillId="2" borderId="6" xfId="0" applyNumberFormat="1" applyFont="1" applyFill="1" applyBorder="1" applyAlignment="1">
      <alignment wrapText="1"/>
    </xf>
    <xf numFmtId="0" fontId="10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10" fillId="2" borderId="6" xfId="0" applyNumberFormat="1" applyFont="1" applyFill="1" applyBorder="1" applyAlignment="1"/>
    <xf numFmtId="0" fontId="10" fillId="2" borderId="6" xfId="0" applyFont="1" applyFill="1" applyBorder="1" applyAlignment="1"/>
    <xf numFmtId="49" fontId="5" fillId="3" borderId="6" xfId="0" applyNumberFormat="1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3" fontId="11" fillId="8" borderId="54" xfId="0" applyNumberFormat="1" applyFont="1" applyFill="1" applyBorder="1" applyAlignment="1">
      <alignment vertical="center"/>
    </xf>
    <xf numFmtId="3" fontId="11" fillId="8" borderId="55" xfId="0" applyNumberFormat="1" applyFont="1" applyFill="1" applyBorder="1" applyAlignment="1">
      <alignment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0</xdr:row>
      <xdr:rowOff>167640</xdr:rowOff>
    </xdr:from>
    <xdr:to>
      <xdr:col>5</xdr:col>
      <xdr:colOff>644236</xdr:colOff>
      <xdr:row>7</xdr:row>
      <xdr:rowOff>54944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040" y="167640"/>
          <a:ext cx="5692140" cy="12208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5"/>
  <sheetViews>
    <sheetView showGridLines="0" tabSelected="1" topLeftCell="A22" zoomScale="120" zoomScaleNormal="120" workbookViewId="0">
      <selection activeCell="G92" sqref="G92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23.25" customHeight="1" x14ac:dyDescent="0.25">
      <c r="A9" s="5"/>
      <c r="B9" s="6" t="s">
        <v>0</v>
      </c>
      <c r="C9" s="7" t="s">
        <v>60</v>
      </c>
      <c r="D9" s="8"/>
      <c r="E9" s="159" t="s">
        <v>55</v>
      </c>
      <c r="F9" s="160"/>
      <c r="G9" s="9">
        <v>1500</v>
      </c>
    </row>
    <row r="10" spans="1:7" ht="38.25" customHeight="1" x14ac:dyDescent="0.25">
      <c r="A10" s="5"/>
      <c r="B10" s="146" t="s">
        <v>1</v>
      </c>
      <c r="C10" s="147" t="s">
        <v>61</v>
      </c>
      <c r="D10" s="8"/>
      <c r="E10" s="157" t="s">
        <v>2</v>
      </c>
      <c r="F10" s="158"/>
      <c r="G10" s="148" t="s">
        <v>56</v>
      </c>
    </row>
    <row r="11" spans="1:7" ht="18" customHeight="1" x14ac:dyDescent="0.25">
      <c r="A11" s="5"/>
      <c r="B11" s="146" t="s">
        <v>3</v>
      </c>
      <c r="C11" s="148" t="s">
        <v>62</v>
      </c>
      <c r="D11" s="8"/>
      <c r="E11" s="157" t="s">
        <v>57</v>
      </c>
      <c r="F11" s="158"/>
      <c r="G11" s="149">
        <v>3332</v>
      </c>
    </row>
    <row r="12" spans="1:7" ht="11.25" customHeight="1" x14ac:dyDescent="0.25">
      <c r="A12" s="5"/>
      <c r="B12" s="146" t="s">
        <v>4</v>
      </c>
      <c r="C12" s="150" t="s">
        <v>63</v>
      </c>
      <c r="D12" s="8"/>
      <c r="E12" s="151" t="s">
        <v>5</v>
      </c>
      <c r="F12" s="152"/>
      <c r="G12" s="153">
        <f>(G9*G11)</f>
        <v>4998000</v>
      </c>
    </row>
    <row r="13" spans="1:7" ht="12" customHeight="1" x14ac:dyDescent="0.25">
      <c r="A13" s="5"/>
      <c r="B13" s="146" t="s">
        <v>6</v>
      </c>
      <c r="C13" s="148" t="s">
        <v>64</v>
      </c>
      <c r="D13" s="8"/>
      <c r="E13" s="157" t="s">
        <v>7</v>
      </c>
      <c r="F13" s="158"/>
      <c r="G13" s="148" t="s">
        <v>58</v>
      </c>
    </row>
    <row r="14" spans="1:7" ht="13.5" customHeight="1" x14ac:dyDescent="0.25">
      <c r="A14" s="5"/>
      <c r="B14" s="146" t="s">
        <v>8</v>
      </c>
      <c r="C14" s="148" t="s">
        <v>65</v>
      </c>
      <c r="D14" s="8"/>
      <c r="E14" s="157" t="s">
        <v>9</v>
      </c>
      <c r="F14" s="158"/>
      <c r="G14" s="148" t="s">
        <v>59</v>
      </c>
    </row>
    <row r="15" spans="1:7" ht="34.9" customHeight="1" x14ac:dyDescent="0.25">
      <c r="A15" s="5"/>
      <c r="B15" s="146" t="s">
        <v>10</v>
      </c>
      <c r="C15" s="154">
        <v>44585</v>
      </c>
      <c r="D15" s="8"/>
      <c r="E15" s="161" t="s">
        <v>11</v>
      </c>
      <c r="F15" s="162"/>
      <c r="G15" s="150" t="s">
        <v>103</v>
      </c>
    </row>
    <row r="16" spans="1:7" ht="12" customHeight="1" x14ac:dyDescent="0.25">
      <c r="A16" s="2"/>
      <c r="B16" s="14"/>
      <c r="C16" s="15"/>
      <c r="D16" s="16"/>
      <c r="E16" s="17"/>
      <c r="F16" s="17"/>
      <c r="G16" s="18"/>
    </row>
    <row r="17" spans="1:7" ht="12" customHeight="1" x14ac:dyDescent="0.25">
      <c r="A17" s="19"/>
      <c r="B17" s="163" t="s">
        <v>102</v>
      </c>
      <c r="C17" s="164"/>
      <c r="D17" s="164"/>
      <c r="E17" s="164"/>
      <c r="F17" s="164"/>
      <c r="G17" s="164"/>
    </row>
    <row r="18" spans="1:7" ht="12" customHeight="1" x14ac:dyDescent="0.25">
      <c r="A18" s="2"/>
      <c r="B18" s="20"/>
      <c r="C18" s="21"/>
      <c r="D18" s="21"/>
      <c r="E18" s="21"/>
      <c r="F18" s="22"/>
      <c r="G18" s="22"/>
    </row>
    <row r="19" spans="1:7" ht="12" customHeight="1" x14ac:dyDescent="0.25">
      <c r="A19" s="5"/>
      <c r="B19" s="23" t="s">
        <v>12</v>
      </c>
      <c r="C19" s="24"/>
      <c r="D19" s="25"/>
      <c r="E19" s="25"/>
      <c r="F19" s="25"/>
      <c r="G19" s="25"/>
    </row>
    <row r="20" spans="1:7" ht="24" customHeight="1" x14ac:dyDescent="0.25">
      <c r="A20" s="19"/>
      <c r="B20" s="26" t="s">
        <v>13</v>
      </c>
      <c r="C20" s="26" t="s">
        <v>14</v>
      </c>
      <c r="D20" s="26" t="s">
        <v>15</v>
      </c>
      <c r="E20" s="26" t="s">
        <v>16</v>
      </c>
      <c r="F20" s="26" t="s">
        <v>17</v>
      </c>
      <c r="G20" s="26" t="s">
        <v>18</v>
      </c>
    </row>
    <row r="21" spans="1:7" ht="27.75" customHeight="1" x14ac:dyDescent="0.25">
      <c r="A21" s="19"/>
      <c r="B21" s="124" t="s">
        <v>66</v>
      </c>
      <c r="C21" s="27" t="s">
        <v>19</v>
      </c>
      <c r="D21" s="28">
        <v>5</v>
      </c>
      <c r="E21" s="124" t="s">
        <v>67</v>
      </c>
      <c r="F21" s="13">
        <v>22000</v>
      </c>
      <c r="G21" s="13">
        <f t="shared" ref="G21:G26" si="0">(D21*F21)</f>
        <v>110000</v>
      </c>
    </row>
    <row r="22" spans="1:7" ht="28.5" customHeight="1" x14ac:dyDescent="0.25">
      <c r="A22" s="19"/>
      <c r="B22" s="124" t="s">
        <v>68</v>
      </c>
      <c r="C22" s="27" t="s">
        <v>19</v>
      </c>
      <c r="D22" s="28">
        <v>5</v>
      </c>
      <c r="E22" s="124" t="s">
        <v>69</v>
      </c>
      <c r="F22" s="13">
        <v>22000</v>
      </c>
      <c r="G22" s="13">
        <f t="shared" si="0"/>
        <v>110000</v>
      </c>
    </row>
    <row r="23" spans="1:7" ht="29.25" customHeight="1" x14ac:dyDescent="0.25">
      <c r="A23" s="19"/>
      <c r="B23" s="124" t="s">
        <v>70</v>
      </c>
      <c r="C23" s="27" t="s">
        <v>19</v>
      </c>
      <c r="D23" s="28">
        <v>15</v>
      </c>
      <c r="E23" s="124" t="s">
        <v>71</v>
      </c>
      <c r="F23" s="13">
        <v>22000</v>
      </c>
      <c r="G23" s="13">
        <f t="shared" si="0"/>
        <v>330000</v>
      </c>
    </row>
    <row r="24" spans="1:7" ht="28.5" customHeight="1" x14ac:dyDescent="0.25">
      <c r="A24" s="19"/>
      <c r="B24" s="10" t="s">
        <v>72</v>
      </c>
      <c r="C24" s="27" t="s">
        <v>19</v>
      </c>
      <c r="D24" s="28">
        <v>5</v>
      </c>
      <c r="E24" s="10" t="s">
        <v>56</v>
      </c>
      <c r="F24" s="13">
        <v>22000</v>
      </c>
      <c r="G24" s="13">
        <f t="shared" si="0"/>
        <v>110000</v>
      </c>
    </row>
    <row r="25" spans="1:7" ht="25.5" customHeight="1" x14ac:dyDescent="0.25">
      <c r="A25" s="19"/>
      <c r="B25" s="10" t="s">
        <v>73</v>
      </c>
      <c r="C25" s="27" t="s">
        <v>19</v>
      </c>
      <c r="D25" s="28">
        <v>5</v>
      </c>
      <c r="E25" s="10" t="s">
        <v>74</v>
      </c>
      <c r="F25" s="13">
        <v>22000</v>
      </c>
      <c r="G25" s="13">
        <f t="shared" si="0"/>
        <v>110000</v>
      </c>
    </row>
    <row r="26" spans="1:7" ht="12.75" customHeight="1" x14ac:dyDescent="0.25">
      <c r="A26" s="19"/>
      <c r="B26" s="10" t="s">
        <v>75</v>
      </c>
      <c r="C26" s="27" t="s">
        <v>19</v>
      </c>
      <c r="D26" s="28">
        <v>3</v>
      </c>
      <c r="E26" s="10" t="s">
        <v>56</v>
      </c>
      <c r="F26" s="13">
        <v>22000</v>
      </c>
      <c r="G26" s="13">
        <f t="shared" si="0"/>
        <v>66000</v>
      </c>
    </row>
    <row r="27" spans="1:7" ht="12.75" customHeight="1" x14ac:dyDescent="0.25">
      <c r="A27" s="19"/>
      <c r="B27" s="29" t="s">
        <v>20</v>
      </c>
      <c r="C27" s="30"/>
      <c r="D27" s="30"/>
      <c r="E27" s="30"/>
      <c r="F27" s="31"/>
      <c r="G27" s="32">
        <f>SUM(G24:G26)</f>
        <v>286000</v>
      </c>
    </row>
    <row r="28" spans="1:7" ht="12" customHeight="1" x14ac:dyDescent="0.25">
      <c r="A28" s="2"/>
      <c r="B28" s="20"/>
      <c r="C28" s="22"/>
      <c r="D28" s="22"/>
      <c r="E28" s="22"/>
      <c r="F28" s="33"/>
      <c r="G28" s="33"/>
    </row>
    <row r="29" spans="1:7" ht="12" customHeight="1" x14ac:dyDescent="0.25">
      <c r="A29" s="5"/>
      <c r="B29" s="34" t="s">
        <v>21</v>
      </c>
      <c r="C29" s="35"/>
      <c r="D29" s="36"/>
      <c r="E29" s="36"/>
      <c r="F29" s="37"/>
      <c r="G29" s="37"/>
    </row>
    <row r="30" spans="1:7" ht="24" customHeight="1" x14ac:dyDescent="0.25">
      <c r="A30" s="5"/>
      <c r="B30" s="38" t="s">
        <v>13</v>
      </c>
      <c r="C30" s="39" t="s">
        <v>14</v>
      </c>
      <c r="D30" s="39" t="s">
        <v>15</v>
      </c>
      <c r="E30" s="38" t="s">
        <v>16</v>
      </c>
      <c r="F30" s="39" t="s">
        <v>17</v>
      </c>
      <c r="G30" s="38" t="s">
        <v>18</v>
      </c>
    </row>
    <row r="31" spans="1:7" ht="12" customHeight="1" x14ac:dyDescent="0.25">
      <c r="A31" s="5"/>
      <c r="B31" s="40"/>
      <c r="C31" s="41"/>
      <c r="D31" s="41"/>
      <c r="E31" s="41"/>
      <c r="F31" s="40"/>
      <c r="G31" s="40"/>
    </row>
    <row r="32" spans="1:7" ht="12" customHeight="1" x14ac:dyDescent="0.25">
      <c r="A32" s="5"/>
      <c r="B32" s="42" t="s">
        <v>22</v>
      </c>
      <c r="C32" s="43"/>
      <c r="D32" s="43"/>
      <c r="E32" s="43"/>
      <c r="F32" s="44"/>
      <c r="G32" s="44"/>
    </row>
    <row r="33" spans="1:13" ht="12" customHeight="1" x14ac:dyDescent="0.25">
      <c r="A33" s="2"/>
      <c r="B33" s="45"/>
      <c r="C33" s="46"/>
      <c r="D33" s="46"/>
      <c r="E33" s="46"/>
      <c r="F33" s="47"/>
      <c r="G33" s="47"/>
    </row>
    <row r="34" spans="1:13" ht="12" customHeight="1" x14ac:dyDescent="0.25">
      <c r="A34" s="5"/>
      <c r="B34" s="34" t="s">
        <v>23</v>
      </c>
      <c r="C34" s="35"/>
      <c r="D34" s="36"/>
      <c r="E34" s="36"/>
      <c r="F34" s="37"/>
      <c r="G34" s="37"/>
    </row>
    <row r="35" spans="1:13" ht="24" customHeight="1" x14ac:dyDescent="0.25">
      <c r="A35" s="5"/>
      <c r="B35" s="48" t="s">
        <v>13</v>
      </c>
      <c r="C35" s="48" t="s">
        <v>14</v>
      </c>
      <c r="D35" s="48" t="s">
        <v>15</v>
      </c>
      <c r="E35" s="48" t="s">
        <v>16</v>
      </c>
      <c r="F35" s="49" t="s">
        <v>17</v>
      </c>
      <c r="G35" s="48" t="s">
        <v>18</v>
      </c>
    </row>
    <row r="36" spans="1:13" ht="12.75" customHeight="1" x14ac:dyDescent="0.25">
      <c r="A36" s="19"/>
      <c r="B36" s="10"/>
      <c r="C36" s="27"/>
      <c r="D36" s="28"/>
      <c r="E36" s="11"/>
      <c r="F36" s="13"/>
      <c r="G36" s="13"/>
    </row>
    <row r="37" spans="1:13" ht="12.75" customHeight="1" x14ac:dyDescent="0.25">
      <c r="A37" s="19"/>
      <c r="B37" s="10"/>
      <c r="C37" s="27"/>
      <c r="D37" s="28"/>
      <c r="E37" s="11"/>
      <c r="F37" s="13"/>
      <c r="G37" s="13"/>
    </row>
    <row r="38" spans="1:13" ht="12.75" customHeight="1" x14ac:dyDescent="0.25">
      <c r="A38" s="5"/>
      <c r="B38" s="50" t="s">
        <v>24</v>
      </c>
      <c r="C38" s="51"/>
      <c r="D38" s="51"/>
      <c r="E38" s="51"/>
      <c r="F38" s="52"/>
      <c r="G38" s="53">
        <f>SUM(G36:G37)</f>
        <v>0</v>
      </c>
    </row>
    <row r="39" spans="1:13" ht="12" customHeight="1" x14ac:dyDescent="0.25">
      <c r="A39" s="2"/>
      <c r="B39" s="45"/>
      <c r="C39" s="46"/>
      <c r="D39" s="46"/>
      <c r="E39" s="46"/>
      <c r="F39" s="47"/>
      <c r="G39" s="47"/>
    </row>
    <row r="40" spans="1:13" ht="12" customHeight="1" x14ac:dyDescent="0.25">
      <c r="A40" s="5"/>
      <c r="B40" s="34" t="s">
        <v>25</v>
      </c>
      <c r="C40" s="35"/>
      <c r="D40" s="36"/>
      <c r="E40" s="36"/>
      <c r="F40" s="37"/>
      <c r="G40" s="37"/>
    </row>
    <row r="41" spans="1:13" ht="24" customHeight="1" x14ac:dyDescent="0.25">
      <c r="A41" s="5"/>
      <c r="B41" s="49" t="s">
        <v>26</v>
      </c>
      <c r="C41" s="49" t="s">
        <v>27</v>
      </c>
      <c r="D41" s="49" t="s">
        <v>28</v>
      </c>
      <c r="E41" s="49" t="s">
        <v>16</v>
      </c>
      <c r="F41" s="49" t="s">
        <v>17</v>
      </c>
      <c r="G41" s="49" t="s">
        <v>18</v>
      </c>
      <c r="I41" s="123"/>
      <c r="J41" s="123"/>
      <c r="K41" s="123"/>
      <c r="L41" s="123"/>
      <c r="M41" s="123"/>
    </row>
    <row r="42" spans="1:13" ht="12.75" customHeight="1" x14ac:dyDescent="0.25">
      <c r="A42" s="19"/>
      <c r="B42" s="137" t="s">
        <v>76</v>
      </c>
      <c r="C42" s="138" t="s">
        <v>77</v>
      </c>
      <c r="D42" s="138">
        <v>100</v>
      </c>
      <c r="E42" s="138" t="s">
        <v>78</v>
      </c>
      <c r="F42" s="138">
        <v>750</v>
      </c>
      <c r="G42" s="138">
        <f>+F42*D42</f>
        <v>75000</v>
      </c>
      <c r="I42" s="126"/>
      <c r="J42" s="127"/>
      <c r="K42" s="128"/>
      <c r="L42" s="129"/>
      <c r="M42" s="130"/>
    </row>
    <row r="43" spans="1:13" ht="12.75" customHeight="1" x14ac:dyDescent="0.25">
      <c r="A43" s="19"/>
      <c r="B43" s="137" t="s">
        <v>79</v>
      </c>
      <c r="C43" s="138" t="s">
        <v>77</v>
      </c>
      <c r="D43" s="138">
        <v>45</v>
      </c>
      <c r="E43" s="138" t="s">
        <v>80</v>
      </c>
      <c r="F43" s="138">
        <v>1200</v>
      </c>
      <c r="G43" s="138">
        <f>+F43*D43</f>
        <v>54000</v>
      </c>
      <c r="I43" s="126"/>
      <c r="J43" s="127"/>
      <c r="K43" s="128"/>
      <c r="L43" s="129"/>
      <c r="M43" s="130"/>
    </row>
    <row r="44" spans="1:13" ht="12.6" customHeight="1" x14ac:dyDescent="0.25">
      <c r="A44" s="19"/>
      <c r="B44" s="137" t="s">
        <v>81</v>
      </c>
      <c r="C44" s="138" t="s">
        <v>82</v>
      </c>
      <c r="D44" s="138">
        <v>50</v>
      </c>
      <c r="E44" s="138" t="s">
        <v>69</v>
      </c>
      <c r="F44" s="138">
        <v>9000</v>
      </c>
      <c r="G44" s="138">
        <f>+F44*D44</f>
        <v>450000</v>
      </c>
      <c r="I44" s="126"/>
      <c r="J44" s="127"/>
      <c r="K44" s="128"/>
      <c r="L44" s="129"/>
      <c r="M44" s="130"/>
    </row>
    <row r="45" spans="1:13" ht="12.75" customHeight="1" x14ac:dyDescent="0.25">
      <c r="A45" s="19"/>
      <c r="B45" s="137" t="s">
        <v>83</v>
      </c>
      <c r="C45" s="138"/>
      <c r="D45" s="138"/>
      <c r="E45" s="138"/>
      <c r="F45" s="138"/>
      <c r="G45" s="138"/>
      <c r="I45" s="126"/>
      <c r="J45" s="127"/>
      <c r="K45" s="128"/>
      <c r="L45" s="129"/>
      <c r="M45" s="130"/>
    </row>
    <row r="46" spans="1:13" ht="12.75" customHeight="1" x14ac:dyDescent="0.25">
      <c r="A46" s="19"/>
      <c r="B46" s="137" t="s">
        <v>84</v>
      </c>
      <c r="C46" s="138" t="s">
        <v>77</v>
      </c>
      <c r="D46" s="138">
        <v>10</v>
      </c>
      <c r="E46" s="138" t="s">
        <v>85</v>
      </c>
      <c r="F46" s="138">
        <v>3500</v>
      </c>
      <c r="G46" s="138">
        <f>+F46*D46</f>
        <v>35000</v>
      </c>
      <c r="I46" s="126"/>
      <c r="J46" s="127"/>
      <c r="K46" s="128"/>
      <c r="L46" s="129"/>
      <c r="M46" s="130"/>
    </row>
    <row r="47" spans="1:13" ht="12.6" customHeight="1" x14ac:dyDescent="0.25">
      <c r="A47" s="19"/>
      <c r="B47" s="137" t="s">
        <v>86</v>
      </c>
      <c r="C47" s="138" t="s">
        <v>77</v>
      </c>
      <c r="D47" s="138">
        <v>100</v>
      </c>
      <c r="E47" s="138" t="s">
        <v>74</v>
      </c>
      <c r="F47" s="138">
        <v>474</v>
      </c>
      <c r="G47" s="138">
        <f>+F47*D47</f>
        <v>47400</v>
      </c>
      <c r="I47" s="126"/>
      <c r="J47" s="127"/>
      <c r="K47" s="128"/>
      <c r="L47" s="129"/>
      <c r="M47" s="130"/>
    </row>
    <row r="48" spans="1:13" ht="12.6" customHeight="1" x14ac:dyDescent="0.25">
      <c r="A48" s="19"/>
      <c r="B48" s="137" t="s">
        <v>87</v>
      </c>
      <c r="C48" s="138" t="s">
        <v>77</v>
      </c>
      <c r="D48" s="138">
        <v>369</v>
      </c>
      <c r="E48" s="138" t="s">
        <v>88</v>
      </c>
      <c r="F48" s="138">
        <v>412</v>
      </c>
      <c r="G48" s="138">
        <f>+F48*D48</f>
        <v>152028</v>
      </c>
      <c r="I48" s="126"/>
      <c r="J48" s="127"/>
      <c r="K48" s="128"/>
      <c r="L48" s="129"/>
      <c r="M48" s="130"/>
    </row>
    <row r="49" spans="1:13" ht="12.75" customHeight="1" x14ac:dyDescent="0.25">
      <c r="A49" s="19"/>
      <c r="B49" s="137" t="s">
        <v>104</v>
      </c>
      <c r="C49" s="138" t="s">
        <v>77</v>
      </c>
      <c r="D49" s="138">
        <v>100</v>
      </c>
      <c r="E49" s="138" t="s">
        <v>105</v>
      </c>
      <c r="F49" s="138">
        <v>2400</v>
      </c>
      <c r="G49" s="138">
        <f>+F49*D49</f>
        <v>240000</v>
      </c>
      <c r="I49" s="126"/>
      <c r="J49" s="127"/>
      <c r="K49" s="128"/>
      <c r="L49" s="129"/>
      <c r="M49" s="130"/>
    </row>
    <row r="50" spans="1:13" ht="12.75" customHeight="1" x14ac:dyDescent="0.25">
      <c r="A50" s="19"/>
      <c r="B50" s="137" t="s">
        <v>89</v>
      </c>
      <c r="C50" s="138" t="s">
        <v>77</v>
      </c>
      <c r="D50" s="138">
        <v>200</v>
      </c>
      <c r="E50" s="138" t="s">
        <v>90</v>
      </c>
      <c r="F50" s="138">
        <v>2182</v>
      </c>
      <c r="G50" s="138">
        <f>+F50*D50</f>
        <v>436400</v>
      </c>
      <c r="I50" s="126"/>
      <c r="J50" s="127"/>
      <c r="K50" s="128"/>
      <c r="L50" s="129"/>
      <c r="M50" s="130"/>
    </row>
    <row r="51" spans="1:13" ht="12.75" customHeight="1" x14ac:dyDescent="0.25">
      <c r="A51" s="19"/>
      <c r="B51" s="137" t="s">
        <v>110</v>
      </c>
      <c r="C51" s="138"/>
      <c r="D51" s="138"/>
      <c r="E51" s="138"/>
      <c r="F51" s="138"/>
      <c r="G51" s="138"/>
      <c r="I51" s="126"/>
      <c r="J51" s="127"/>
      <c r="K51" s="128"/>
      <c r="L51" s="129"/>
      <c r="M51" s="130"/>
    </row>
    <row r="52" spans="1:13" ht="12.75" customHeight="1" x14ac:dyDescent="0.25">
      <c r="A52" s="19"/>
      <c r="B52" s="125" t="s">
        <v>91</v>
      </c>
      <c r="C52" s="54" t="s">
        <v>92</v>
      </c>
      <c r="D52" s="139">
        <v>6.2</v>
      </c>
      <c r="E52" s="54" t="s">
        <v>93</v>
      </c>
      <c r="F52" s="140">
        <v>17000</v>
      </c>
      <c r="G52" s="140">
        <f>+D52*F52</f>
        <v>105400</v>
      </c>
      <c r="I52" s="126"/>
      <c r="J52" s="127"/>
      <c r="K52" s="128"/>
      <c r="L52" s="129"/>
      <c r="M52" s="130"/>
    </row>
    <row r="53" spans="1:13" ht="12.75" customHeight="1" x14ac:dyDescent="0.25">
      <c r="A53" s="19"/>
      <c r="B53" s="125" t="s">
        <v>94</v>
      </c>
      <c r="C53" s="56" t="s">
        <v>95</v>
      </c>
      <c r="D53" s="56">
        <v>1800</v>
      </c>
      <c r="E53" s="56" t="s">
        <v>93</v>
      </c>
      <c r="F53" s="140">
        <v>206</v>
      </c>
      <c r="G53" s="140">
        <f t="shared" ref="G53:G58" si="1">+D53*F53</f>
        <v>370800</v>
      </c>
      <c r="I53" s="126"/>
      <c r="J53" s="127"/>
      <c r="K53" s="128"/>
      <c r="L53" s="129"/>
      <c r="M53" s="130"/>
    </row>
    <row r="54" spans="1:13" ht="12.75" customHeight="1" x14ac:dyDescent="0.25">
      <c r="A54" s="19"/>
      <c r="B54" s="125" t="s">
        <v>96</v>
      </c>
      <c r="C54" s="54" t="s">
        <v>92</v>
      </c>
      <c r="D54" s="139">
        <v>5</v>
      </c>
      <c r="E54" s="54" t="s">
        <v>93</v>
      </c>
      <c r="F54" s="140">
        <v>17000</v>
      </c>
      <c r="G54" s="140">
        <f t="shared" si="1"/>
        <v>85000</v>
      </c>
      <c r="I54" s="131"/>
      <c r="J54" s="129"/>
      <c r="K54" s="132"/>
      <c r="L54" s="129"/>
      <c r="M54" s="133"/>
    </row>
    <row r="55" spans="1:13" ht="12.75" customHeight="1" x14ac:dyDescent="0.25">
      <c r="A55" s="19"/>
      <c r="B55" s="125" t="s">
        <v>97</v>
      </c>
      <c r="C55" s="54" t="s">
        <v>82</v>
      </c>
      <c r="D55" s="139">
        <v>100</v>
      </c>
      <c r="E55" s="54" t="s">
        <v>85</v>
      </c>
      <c r="F55" s="140">
        <v>1545</v>
      </c>
      <c r="G55" s="140">
        <f t="shared" si="1"/>
        <v>154500</v>
      </c>
      <c r="I55" s="134"/>
      <c r="J55" s="127"/>
      <c r="K55" s="132"/>
      <c r="L55" s="129"/>
      <c r="M55" s="133"/>
    </row>
    <row r="56" spans="1:13" ht="12.75" customHeight="1" x14ac:dyDescent="0.25">
      <c r="A56" s="19"/>
      <c r="B56" s="125" t="s">
        <v>98</v>
      </c>
      <c r="C56" s="56" t="s">
        <v>99</v>
      </c>
      <c r="D56" s="56">
        <v>3</v>
      </c>
      <c r="E56" s="56" t="s">
        <v>74</v>
      </c>
      <c r="F56" s="140">
        <v>80000</v>
      </c>
      <c r="G56" s="140">
        <f t="shared" si="1"/>
        <v>240000</v>
      </c>
      <c r="I56" s="134"/>
      <c r="J56" s="127"/>
      <c r="K56" s="135"/>
      <c r="L56" s="129"/>
      <c r="M56" s="133"/>
    </row>
    <row r="57" spans="1:13" ht="12.75" customHeight="1" x14ac:dyDescent="0.25">
      <c r="A57" s="19"/>
      <c r="B57" s="125" t="s">
        <v>100</v>
      </c>
      <c r="C57" s="54" t="s">
        <v>82</v>
      </c>
      <c r="D57" s="139">
        <v>3</v>
      </c>
      <c r="E57" s="54" t="s">
        <v>74</v>
      </c>
      <c r="F57" s="140">
        <v>50000</v>
      </c>
      <c r="G57" s="140">
        <f t="shared" si="1"/>
        <v>150000</v>
      </c>
      <c r="I57" s="134"/>
      <c r="J57" s="127"/>
      <c r="K57" s="135"/>
      <c r="L57" s="129"/>
      <c r="M57" s="133"/>
    </row>
    <row r="58" spans="1:13" ht="12.75" customHeight="1" x14ac:dyDescent="0.25">
      <c r="A58" s="19"/>
      <c r="B58" s="12" t="s">
        <v>101</v>
      </c>
      <c r="C58" s="54" t="s">
        <v>82</v>
      </c>
      <c r="D58" s="139">
        <v>5</v>
      </c>
      <c r="E58" s="54"/>
      <c r="F58" s="140">
        <v>55000</v>
      </c>
      <c r="G58" s="140">
        <f t="shared" si="1"/>
        <v>275000</v>
      </c>
      <c r="I58" s="134"/>
      <c r="J58" s="127"/>
      <c r="K58" s="135"/>
      <c r="L58" s="129"/>
      <c r="M58" s="133"/>
    </row>
    <row r="59" spans="1:13" ht="13.5" customHeight="1" x14ac:dyDescent="0.25">
      <c r="A59" s="5"/>
      <c r="B59" s="57" t="s">
        <v>29</v>
      </c>
      <c r="C59" s="58"/>
      <c r="D59" s="58"/>
      <c r="E59" s="58"/>
      <c r="F59" s="59"/>
      <c r="G59" s="141">
        <f>SUM(G42:G58)</f>
        <v>2870528</v>
      </c>
      <c r="I59" s="134"/>
      <c r="J59" s="129"/>
      <c r="K59" s="135"/>
      <c r="L59" s="129"/>
      <c r="M59" s="133"/>
    </row>
    <row r="60" spans="1:13" ht="12" customHeight="1" x14ac:dyDescent="0.25">
      <c r="A60" s="2"/>
      <c r="B60" s="45"/>
      <c r="C60" s="46"/>
      <c r="D60" s="46"/>
      <c r="E60" s="60"/>
      <c r="F60" s="47"/>
      <c r="G60" s="47"/>
      <c r="I60" s="134"/>
      <c r="J60" s="129"/>
      <c r="K60" s="135"/>
      <c r="L60" s="129"/>
      <c r="M60" s="136"/>
    </row>
    <row r="61" spans="1:13" ht="12" customHeight="1" x14ac:dyDescent="0.25">
      <c r="A61" s="5"/>
      <c r="B61" s="34" t="s">
        <v>30</v>
      </c>
      <c r="C61" s="35"/>
      <c r="D61" s="36"/>
      <c r="E61" s="36"/>
      <c r="F61" s="37"/>
      <c r="G61" s="37"/>
      <c r="I61" s="134"/>
      <c r="J61" s="129"/>
      <c r="K61" s="135"/>
      <c r="L61" s="129"/>
      <c r="M61" s="133"/>
    </row>
    <row r="62" spans="1:13" ht="24" customHeight="1" x14ac:dyDescent="0.25">
      <c r="A62" s="5"/>
      <c r="B62" s="48" t="s">
        <v>31</v>
      </c>
      <c r="C62" s="49" t="s">
        <v>27</v>
      </c>
      <c r="D62" s="49" t="s">
        <v>28</v>
      </c>
      <c r="E62" s="48" t="s">
        <v>16</v>
      </c>
      <c r="F62" s="49" t="s">
        <v>17</v>
      </c>
      <c r="G62" s="48" t="s">
        <v>18</v>
      </c>
      <c r="I62" s="134"/>
      <c r="J62" s="129"/>
      <c r="K62" s="132"/>
      <c r="L62" s="129"/>
      <c r="M62" s="133"/>
    </row>
    <row r="63" spans="1:13" ht="12.75" customHeight="1" x14ac:dyDescent="0.25">
      <c r="A63" s="19"/>
      <c r="B63" s="10" t="s">
        <v>109</v>
      </c>
      <c r="C63" s="54" t="s">
        <v>77</v>
      </c>
      <c r="D63" s="55">
        <v>100</v>
      </c>
      <c r="E63" s="27" t="s">
        <v>85</v>
      </c>
      <c r="F63" s="61">
        <v>1200</v>
      </c>
      <c r="G63" s="55">
        <f>(D63*F63)</f>
        <v>120000</v>
      </c>
      <c r="I63" s="134"/>
      <c r="J63" s="129"/>
      <c r="K63" s="132"/>
      <c r="L63" s="129"/>
      <c r="M63" s="133"/>
    </row>
    <row r="64" spans="1:13" ht="13.5" customHeight="1" x14ac:dyDescent="0.25">
      <c r="A64" s="5"/>
      <c r="B64" s="62" t="s">
        <v>32</v>
      </c>
      <c r="C64" s="63"/>
      <c r="D64" s="63"/>
      <c r="E64" s="63"/>
      <c r="F64" s="64"/>
      <c r="G64" s="65">
        <f>SUM(G63)</f>
        <v>120000</v>
      </c>
      <c r="I64" s="134"/>
      <c r="J64" s="129"/>
      <c r="K64" s="135"/>
      <c r="L64" s="129"/>
      <c r="M64" s="133"/>
    </row>
    <row r="65" spans="1:13" ht="12" customHeight="1" x14ac:dyDescent="0.25">
      <c r="A65" s="2"/>
      <c r="B65" s="82"/>
      <c r="C65" s="82"/>
      <c r="D65" s="82"/>
      <c r="E65" s="82"/>
      <c r="F65" s="83"/>
      <c r="G65" s="83"/>
      <c r="I65" s="123"/>
      <c r="J65" s="123"/>
      <c r="K65" s="123"/>
      <c r="L65" s="123"/>
      <c r="M65" s="123"/>
    </row>
    <row r="66" spans="1:13" ht="12" customHeight="1" x14ac:dyDescent="0.25">
      <c r="A66" s="79"/>
      <c r="B66" s="84" t="s">
        <v>33</v>
      </c>
      <c r="C66" s="85"/>
      <c r="D66" s="85"/>
      <c r="E66" s="85"/>
      <c r="F66" s="85"/>
      <c r="G66" s="86">
        <f>G27+G38+G59+G64</f>
        <v>3276528</v>
      </c>
      <c r="I66" s="123"/>
      <c r="J66" s="123"/>
      <c r="K66" s="123"/>
      <c r="L66" s="123"/>
      <c r="M66" s="123"/>
    </row>
    <row r="67" spans="1:13" ht="12" customHeight="1" x14ac:dyDescent="0.25">
      <c r="A67" s="79"/>
      <c r="B67" s="87" t="s">
        <v>34</v>
      </c>
      <c r="C67" s="67"/>
      <c r="D67" s="67"/>
      <c r="E67" s="67"/>
      <c r="F67" s="67"/>
      <c r="G67" s="88">
        <f>G66*0.05</f>
        <v>163826.40000000002</v>
      </c>
      <c r="I67" s="123"/>
      <c r="J67" s="123"/>
      <c r="K67" s="123"/>
      <c r="L67" s="123"/>
      <c r="M67" s="123"/>
    </row>
    <row r="68" spans="1:13" ht="12" customHeight="1" x14ac:dyDescent="0.25">
      <c r="A68" s="79"/>
      <c r="B68" s="89" t="s">
        <v>35</v>
      </c>
      <c r="C68" s="66"/>
      <c r="D68" s="66"/>
      <c r="E68" s="66"/>
      <c r="F68" s="66"/>
      <c r="G68" s="90">
        <f>G67+G66</f>
        <v>3440354.4</v>
      </c>
    </row>
    <row r="69" spans="1:13" ht="12" customHeight="1" x14ac:dyDescent="0.25">
      <c r="A69" s="79"/>
      <c r="B69" s="87" t="s">
        <v>36</v>
      </c>
      <c r="C69" s="67"/>
      <c r="D69" s="67"/>
      <c r="E69" s="67"/>
      <c r="F69" s="67"/>
      <c r="G69" s="88">
        <f>G12</f>
        <v>4998000</v>
      </c>
    </row>
    <row r="70" spans="1:13" ht="12" customHeight="1" x14ac:dyDescent="0.25">
      <c r="A70" s="79"/>
      <c r="B70" s="91" t="s">
        <v>37</v>
      </c>
      <c r="C70" s="92"/>
      <c r="D70" s="92"/>
      <c r="E70" s="92"/>
      <c r="F70" s="92"/>
      <c r="G70" s="93">
        <f>G69-G68</f>
        <v>1557645.6</v>
      </c>
    </row>
    <row r="71" spans="1:13" ht="12" customHeight="1" x14ac:dyDescent="0.25">
      <c r="A71" s="79"/>
      <c r="B71" s="80" t="s">
        <v>38</v>
      </c>
      <c r="C71" s="81"/>
      <c r="D71" s="81"/>
      <c r="E71" s="81"/>
      <c r="F71" s="81"/>
      <c r="G71" s="76"/>
    </row>
    <row r="72" spans="1:13" ht="12.75" customHeight="1" thickBot="1" x14ac:dyDescent="0.3">
      <c r="A72" s="79"/>
      <c r="B72" s="94"/>
      <c r="C72" s="81"/>
      <c r="D72" s="81"/>
      <c r="E72" s="81"/>
      <c r="F72" s="81"/>
      <c r="G72" s="76"/>
    </row>
    <row r="73" spans="1:13" ht="12" customHeight="1" x14ac:dyDescent="0.25">
      <c r="A73" s="79"/>
      <c r="B73" s="106" t="s">
        <v>39</v>
      </c>
      <c r="C73" s="107"/>
      <c r="D73" s="107"/>
      <c r="E73" s="107"/>
      <c r="F73" s="108"/>
      <c r="G73" s="76"/>
    </row>
    <row r="74" spans="1:13" ht="12" customHeight="1" x14ac:dyDescent="0.25">
      <c r="A74" s="79"/>
      <c r="B74" s="109" t="s">
        <v>40</v>
      </c>
      <c r="C74" s="78"/>
      <c r="D74" s="78"/>
      <c r="E74" s="78"/>
      <c r="F74" s="110"/>
      <c r="G74" s="76"/>
    </row>
    <row r="75" spans="1:13" ht="12" customHeight="1" x14ac:dyDescent="0.25">
      <c r="A75" s="79"/>
      <c r="B75" s="109" t="s">
        <v>41</v>
      </c>
      <c r="C75" s="78"/>
      <c r="D75" s="78"/>
      <c r="E75" s="78"/>
      <c r="F75" s="110"/>
      <c r="G75" s="76"/>
    </row>
    <row r="76" spans="1:13" ht="12" customHeight="1" x14ac:dyDescent="0.25">
      <c r="A76" s="79"/>
      <c r="B76" s="109" t="s">
        <v>42</v>
      </c>
      <c r="C76" s="78"/>
      <c r="D76" s="78"/>
      <c r="E76" s="78"/>
      <c r="F76" s="110"/>
      <c r="G76" s="76"/>
    </row>
    <row r="77" spans="1:13" ht="12" customHeight="1" x14ac:dyDescent="0.25">
      <c r="A77" s="79"/>
      <c r="B77" s="109" t="s">
        <v>43</v>
      </c>
      <c r="C77" s="78"/>
      <c r="D77" s="78"/>
      <c r="E77" s="78"/>
      <c r="F77" s="110"/>
      <c r="G77" s="76"/>
    </row>
    <row r="78" spans="1:13" ht="12" customHeight="1" x14ac:dyDescent="0.25">
      <c r="A78" s="79"/>
      <c r="B78" s="109" t="s">
        <v>44</v>
      </c>
      <c r="C78" s="78"/>
      <c r="D78" s="78"/>
      <c r="E78" s="78"/>
      <c r="F78" s="110"/>
      <c r="G78" s="76"/>
    </row>
    <row r="79" spans="1:13" ht="12.75" customHeight="1" thickBot="1" x14ac:dyDescent="0.3">
      <c r="A79" s="79"/>
      <c r="B79" s="111" t="s">
        <v>45</v>
      </c>
      <c r="C79" s="112"/>
      <c r="D79" s="112"/>
      <c r="E79" s="112"/>
      <c r="F79" s="113"/>
      <c r="G79" s="76"/>
    </row>
    <row r="80" spans="1:13" ht="12.75" customHeight="1" x14ac:dyDescent="0.25">
      <c r="A80" s="79"/>
      <c r="B80" s="104"/>
      <c r="C80" s="78"/>
      <c r="D80" s="78"/>
      <c r="E80" s="78"/>
      <c r="F80" s="78"/>
      <c r="G80" s="76"/>
    </row>
    <row r="81" spans="1:7" ht="15" customHeight="1" thickBot="1" x14ac:dyDescent="0.3">
      <c r="A81" s="79"/>
      <c r="B81" s="155" t="s">
        <v>46</v>
      </c>
      <c r="C81" s="156"/>
      <c r="D81" s="103"/>
      <c r="E81" s="69"/>
      <c r="F81" s="69"/>
      <c r="G81" s="76"/>
    </row>
    <row r="82" spans="1:7" ht="12" customHeight="1" x14ac:dyDescent="0.25">
      <c r="A82" s="79"/>
      <c r="B82" s="96" t="s">
        <v>31</v>
      </c>
      <c r="C82" s="70" t="s">
        <v>106</v>
      </c>
      <c r="D82" s="97" t="s">
        <v>47</v>
      </c>
      <c r="E82" s="69"/>
      <c r="F82" s="69"/>
      <c r="G82" s="76"/>
    </row>
    <row r="83" spans="1:7" ht="12" customHeight="1" x14ac:dyDescent="0.25">
      <c r="A83" s="79"/>
      <c r="B83" s="98" t="s">
        <v>48</v>
      </c>
      <c r="C83" s="71">
        <f>G27</f>
        <v>286000</v>
      </c>
      <c r="D83" s="99">
        <f>(C83/C89)</f>
        <v>8.3130970460485121E-2</v>
      </c>
      <c r="E83" s="69"/>
      <c r="F83" s="69"/>
      <c r="G83" s="76"/>
    </row>
    <row r="84" spans="1:7" ht="12" customHeight="1" x14ac:dyDescent="0.25">
      <c r="A84" s="79"/>
      <c r="B84" s="98" t="s">
        <v>49</v>
      </c>
      <c r="C84" s="72">
        <v>0</v>
      </c>
      <c r="D84" s="99">
        <v>0</v>
      </c>
      <c r="E84" s="69"/>
      <c r="F84" s="69"/>
      <c r="G84" s="76"/>
    </row>
    <row r="85" spans="1:7" ht="12" customHeight="1" x14ac:dyDescent="0.25">
      <c r="A85" s="79"/>
      <c r="B85" s="98" t="s">
        <v>50</v>
      </c>
      <c r="C85" s="71">
        <v>0</v>
      </c>
      <c r="D85" s="99">
        <f>(C85/C89)</f>
        <v>0</v>
      </c>
      <c r="E85" s="69"/>
      <c r="F85" s="69"/>
      <c r="G85" s="76"/>
    </row>
    <row r="86" spans="1:7" ht="12" customHeight="1" x14ac:dyDescent="0.25">
      <c r="A86" s="79"/>
      <c r="B86" s="98" t="s">
        <v>26</v>
      </c>
      <c r="C86" s="71">
        <f>G59</f>
        <v>2870528</v>
      </c>
      <c r="D86" s="99">
        <f>(C86/C89)</f>
        <v>0.83436985445452949</v>
      </c>
      <c r="E86" s="69"/>
      <c r="F86" s="69"/>
      <c r="G86" s="76"/>
    </row>
    <row r="87" spans="1:7" ht="12" customHeight="1" x14ac:dyDescent="0.25">
      <c r="A87" s="79"/>
      <c r="B87" s="98" t="s">
        <v>51</v>
      </c>
      <c r="C87" s="73">
        <f>G64</f>
        <v>120000</v>
      </c>
      <c r="D87" s="99">
        <f>(C87/C89)</f>
        <v>3.4880127465937813E-2</v>
      </c>
      <c r="E87" s="75"/>
      <c r="F87" s="75"/>
      <c r="G87" s="76"/>
    </row>
    <row r="88" spans="1:7" ht="12" customHeight="1" x14ac:dyDescent="0.25">
      <c r="A88" s="79"/>
      <c r="B88" s="98" t="s">
        <v>52</v>
      </c>
      <c r="C88" s="73">
        <f>G67</f>
        <v>163826.40000000002</v>
      </c>
      <c r="D88" s="99">
        <f>(C88/C89)</f>
        <v>4.761904761904763E-2</v>
      </c>
      <c r="E88" s="75"/>
      <c r="F88" s="75"/>
      <c r="G88" s="76"/>
    </row>
    <row r="89" spans="1:7" ht="12.75" customHeight="1" thickBot="1" x14ac:dyDescent="0.3">
      <c r="A89" s="79"/>
      <c r="B89" s="100" t="s">
        <v>53</v>
      </c>
      <c r="C89" s="101">
        <f>SUM(C83:C88)</f>
        <v>3440354.4</v>
      </c>
      <c r="D89" s="102">
        <f>SUM(D83:D88)</f>
        <v>1</v>
      </c>
      <c r="E89" s="75"/>
      <c r="F89" s="75"/>
      <c r="G89" s="76"/>
    </row>
    <row r="90" spans="1:7" ht="12" customHeight="1" x14ac:dyDescent="0.25">
      <c r="A90" s="79"/>
      <c r="B90" s="94"/>
      <c r="C90" s="81"/>
      <c r="D90" s="81"/>
      <c r="E90" s="81"/>
      <c r="F90" s="81"/>
      <c r="G90" s="76"/>
    </row>
    <row r="91" spans="1:7" ht="12.75" customHeight="1" x14ac:dyDescent="0.25">
      <c r="A91" s="79"/>
      <c r="B91" s="95"/>
      <c r="C91" s="81"/>
      <c r="D91" s="81"/>
      <c r="E91" s="81"/>
      <c r="F91" s="81"/>
      <c r="G91" s="76"/>
    </row>
    <row r="92" spans="1:7" ht="12" customHeight="1" thickBot="1" x14ac:dyDescent="0.3">
      <c r="A92" s="68"/>
      <c r="B92" s="115"/>
      <c r="C92" s="116" t="s">
        <v>111</v>
      </c>
      <c r="D92" s="117"/>
      <c r="E92" s="118"/>
      <c r="F92" s="74"/>
      <c r="G92" s="76"/>
    </row>
    <row r="93" spans="1:7" ht="12" customHeight="1" x14ac:dyDescent="0.25">
      <c r="A93" s="79"/>
      <c r="B93" s="119" t="s">
        <v>108</v>
      </c>
      <c r="C93" s="165">
        <v>1400</v>
      </c>
      <c r="D93" s="165">
        <v>1500</v>
      </c>
      <c r="E93" s="166">
        <v>1600</v>
      </c>
      <c r="F93" s="114"/>
      <c r="G93" s="77"/>
    </row>
    <row r="94" spans="1:7" ht="12.75" customHeight="1" thickBot="1" x14ac:dyDescent="0.3">
      <c r="A94" s="79"/>
      <c r="B94" s="100" t="s">
        <v>107</v>
      </c>
      <c r="C94" s="101">
        <f>(G68/C93)</f>
        <v>2457.3959999999997</v>
      </c>
      <c r="D94" s="101">
        <f>(G68/D93)</f>
        <v>2293.5695999999998</v>
      </c>
      <c r="E94" s="122">
        <f>(G68/E93)</f>
        <v>2150.2215000000001</v>
      </c>
      <c r="F94" s="114"/>
      <c r="G94" s="77"/>
    </row>
    <row r="95" spans="1:7" ht="15.6" customHeight="1" x14ac:dyDescent="0.25">
      <c r="A95" s="79"/>
      <c r="B95" s="105" t="s">
        <v>54</v>
      </c>
      <c r="C95" s="78"/>
      <c r="D95" s="78"/>
      <c r="E95" s="78"/>
      <c r="F95" s="78"/>
      <c r="G95" s="78"/>
    </row>
  </sheetData>
  <mergeCells count="8">
    <mergeCell ref="B81:C81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U95"/>
  <sheetViews>
    <sheetView topLeftCell="A46" zoomScale="110" zoomScaleNormal="110" workbookViewId="0">
      <selection activeCell="C16" sqref="C16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5.28515625" style="1" customWidth="1"/>
    <col min="3" max="3" width="19.42578125" style="1" customWidth="1"/>
    <col min="4" max="4" width="9.42578125" style="1" customWidth="1"/>
    <col min="5" max="5" width="19.7109375" style="1" customWidth="1"/>
    <col min="6" max="6" width="11" style="1" customWidth="1"/>
    <col min="7" max="7" width="17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23.25" customHeight="1" x14ac:dyDescent="0.25">
      <c r="A9" s="5"/>
      <c r="B9" s="6" t="s">
        <v>0</v>
      </c>
      <c r="C9" s="7" t="s">
        <v>60</v>
      </c>
      <c r="D9" s="8"/>
      <c r="E9" s="159" t="s">
        <v>55</v>
      </c>
      <c r="F9" s="160"/>
      <c r="G9" s="9">
        <v>1500</v>
      </c>
    </row>
    <row r="10" spans="1:7" ht="38.25" customHeight="1" x14ac:dyDescent="0.25">
      <c r="A10" s="5"/>
      <c r="B10" s="146" t="s">
        <v>1</v>
      </c>
      <c r="C10" s="147" t="s">
        <v>61</v>
      </c>
      <c r="D10" s="8"/>
      <c r="E10" s="157" t="s">
        <v>2</v>
      </c>
      <c r="F10" s="158"/>
      <c r="G10" s="148" t="s">
        <v>56</v>
      </c>
    </row>
    <row r="11" spans="1:7" ht="18" customHeight="1" x14ac:dyDescent="0.25">
      <c r="A11" s="5"/>
      <c r="B11" s="146" t="s">
        <v>3</v>
      </c>
      <c r="C11" s="148" t="s">
        <v>62</v>
      </c>
      <c r="D11" s="8"/>
      <c r="E11" s="157" t="s">
        <v>57</v>
      </c>
      <c r="F11" s="158"/>
      <c r="G11" s="149">
        <v>3332</v>
      </c>
    </row>
    <row r="12" spans="1:7" ht="16.149999999999999" customHeight="1" x14ac:dyDescent="0.25">
      <c r="A12" s="5"/>
      <c r="B12" s="146" t="s">
        <v>4</v>
      </c>
      <c r="C12" s="150" t="s">
        <v>63</v>
      </c>
      <c r="D12" s="8"/>
      <c r="E12" s="151" t="s">
        <v>5</v>
      </c>
      <c r="F12" s="152"/>
      <c r="G12" s="153">
        <f>(G9*G11)</f>
        <v>4998000</v>
      </c>
    </row>
    <row r="13" spans="1:7" ht="12" customHeight="1" x14ac:dyDescent="0.25">
      <c r="A13" s="5"/>
      <c r="B13" s="146" t="s">
        <v>6</v>
      </c>
      <c r="C13" s="148" t="s">
        <v>64</v>
      </c>
      <c r="D13" s="8"/>
      <c r="E13" s="157" t="s">
        <v>7</v>
      </c>
      <c r="F13" s="158"/>
      <c r="G13" s="148" t="s">
        <v>58</v>
      </c>
    </row>
    <row r="14" spans="1:7" ht="13.5" customHeight="1" x14ac:dyDescent="0.25">
      <c r="A14" s="5"/>
      <c r="B14" s="146" t="s">
        <v>8</v>
      </c>
      <c r="C14" s="148" t="s">
        <v>65</v>
      </c>
      <c r="D14" s="8"/>
      <c r="E14" s="157" t="s">
        <v>9</v>
      </c>
      <c r="F14" s="158"/>
      <c r="G14" s="148" t="s">
        <v>59</v>
      </c>
    </row>
    <row r="15" spans="1:7" ht="25.9" customHeight="1" x14ac:dyDescent="0.25">
      <c r="A15" s="5"/>
      <c r="B15" s="146" t="s">
        <v>10</v>
      </c>
      <c r="C15" s="154">
        <v>44713</v>
      </c>
      <c r="D15" s="8"/>
      <c r="E15" s="161" t="s">
        <v>11</v>
      </c>
      <c r="F15" s="162"/>
      <c r="G15" s="150" t="s">
        <v>103</v>
      </c>
    </row>
    <row r="16" spans="1:7" ht="12" customHeight="1" x14ac:dyDescent="0.25">
      <c r="A16" s="2"/>
      <c r="B16" s="14"/>
      <c r="C16" s="15"/>
      <c r="D16" s="16"/>
      <c r="E16" s="17"/>
      <c r="F16" s="17"/>
      <c r="G16" s="18"/>
    </row>
    <row r="17" spans="1:7" ht="12" customHeight="1" x14ac:dyDescent="0.25">
      <c r="A17" s="19"/>
      <c r="B17" s="163" t="s">
        <v>102</v>
      </c>
      <c r="C17" s="164"/>
      <c r="D17" s="164"/>
      <c r="E17" s="164"/>
      <c r="F17" s="164"/>
      <c r="G17" s="164"/>
    </row>
    <row r="18" spans="1:7" ht="12" customHeight="1" x14ac:dyDescent="0.25">
      <c r="A18" s="2"/>
      <c r="B18" s="20"/>
      <c r="C18" s="21"/>
      <c r="D18" s="21"/>
      <c r="E18" s="21"/>
      <c r="F18" s="22"/>
      <c r="G18" s="22"/>
    </row>
    <row r="19" spans="1:7" ht="12" customHeight="1" x14ac:dyDescent="0.25">
      <c r="A19" s="5"/>
      <c r="B19" s="23" t="s">
        <v>12</v>
      </c>
      <c r="C19" s="24"/>
      <c r="D19" s="25"/>
      <c r="E19" s="25"/>
      <c r="F19" s="25"/>
      <c r="G19" s="25"/>
    </row>
    <row r="20" spans="1:7" ht="24" customHeight="1" x14ac:dyDescent="0.25">
      <c r="A20" s="19"/>
      <c r="B20" s="26" t="s">
        <v>13</v>
      </c>
      <c r="C20" s="26" t="s">
        <v>14</v>
      </c>
      <c r="D20" s="26" t="s">
        <v>15</v>
      </c>
      <c r="E20" s="26" t="s">
        <v>16</v>
      </c>
      <c r="F20" s="26" t="s">
        <v>17</v>
      </c>
      <c r="G20" s="26" t="s">
        <v>18</v>
      </c>
    </row>
    <row r="21" spans="1:7" ht="15" x14ac:dyDescent="0.25">
      <c r="A21" s="19"/>
      <c r="B21" s="142" t="s">
        <v>66</v>
      </c>
      <c r="C21" s="27" t="s">
        <v>19</v>
      </c>
      <c r="D21" s="28">
        <v>5</v>
      </c>
      <c r="E21" s="142" t="s">
        <v>67</v>
      </c>
      <c r="F21" s="13">
        <v>26000</v>
      </c>
      <c r="G21" s="13">
        <f t="shared" ref="G21:G26" si="0">(D21*F21)</f>
        <v>130000</v>
      </c>
    </row>
    <row r="22" spans="1:7" ht="15" x14ac:dyDescent="0.25">
      <c r="A22" s="19"/>
      <c r="B22" s="142" t="s">
        <v>68</v>
      </c>
      <c r="C22" s="27" t="s">
        <v>19</v>
      </c>
      <c r="D22" s="28">
        <v>5</v>
      </c>
      <c r="E22" s="142" t="s">
        <v>69</v>
      </c>
      <c r="F22" s="13">
        <v>26000</v>
      </c>
      <c r="G22" s="13">
        <f t="shared" si="0"/>
        <v>130000</v>
      </c>
    </row>
    <row r="23" spans="1:7" ht="15" x14ac:dyDescent="0.25">
      <c r="A23" s="19"/>
      <c r="B23" s="142" t="s">
        <v>70</v>
      </c>
      <c r="C23" s="27" t="s">
        <v>19</v>
      </c>
      <c r="D23" s="28">
        <v>15</v>
      </c>
      <c r="E23" s="142" t="s">
        <v>71</v>
      </c>
      <c r="F23" s="13">
        <v>26000</v>
      </c>
      <c r="G23" s="13">
        <f t="shared" si="0"/>
        <v>390000</v>
      </c>
    </row>
    <row r="24" spans="1:7" ht="15" x14ac:dyDescent="0.25">
      <c r="A24" s="19"/>
      <c r="B24" s="142" t="s">
        <v>72</v>
      </c>
      <c r="C24" s="27" t="s">
        <v>19</v>
      </c>
      <c r="D24" s="28">
        <v>5</v>
      </c>
      <c r="E24" s="142" t="s">
        <v>56</v>
      </c>
      <c r="F24" s="13">
        <v>26000</v>
      </c>
      <c r="G24" s="13">
        <f t="shared" si="0"/>
        <v>130000</v>
      </c>
    </row>
    <row r="25" spans="1:7" ht="15" x14ac:dyDescent="0.25">
      <c r="A25" s="19"/>
      <c r="B25" s="142" t="s">
        <v>73</v>
      </c>
      <c r="C25" s="27" t="s">
        <v>19</v>
      </c>
      <c r="D25" s="28">
        <v>5</v>
      </c>
      <c r="E25" s="142" t="s">
        <v>74</v>
      </c>
      <c r="F25" s="13">
        <v>26000</v>
      </c>
      <c r="G25" s="13">
        <f t="shared" si="0"/>
        <v>130000</v>
      </c>
    </row>
    <row r="26" spans="1:7" ht="15" x14ac:dyDescent="0.25">
      <c r="A26" s="19"/>
      <c r="B26" s="142" t="s">
        <v>75</v>
      </c>
      <c r="C26" s="27" t="s">
        <v>19</v>
      </c>
      <c r="D26" s="28">
        <v>3</v>
      </c>
      <c r="E26" s="142" t="s">
        <v>56</v>
      </c>
      <c r="F26" s="13">
        <v>26000</v>
      </c>
      <c r="G26" s="13">
        <f t="shared" si="0"/>
        <v>78000</v>
      </c>
    </row>
    <row r="27" spans="1:7" ht="12.75" customHeight="1" x14ac:dyDescent="0.25">
      <c r="A27" s="19"/>
      <c r="B27" s="29" t="s">
        <v>20</v>
      </c>
      <c r="C27" s="30"/>
      <c r="D27" s="30"/>
      <c r="E27" s="30"/>
      <c r="F27" s="31"/>
      <c r="G27" s="32">
        <f>SUM(G24:G26)</f>
        <v>338000</v>
      </c>
    </row>
    <row r="28" spans="1:7" ht="12" customHeight="1" x14ac:dyDescent="0.25">
      <c r="A28" s="2"/>
      <c r="B28" s="20"/>
      <c r="C28" s="22"/>
      <c r="D28" s="22"/>
      <c r="E28" s="22"/>
      <c r="F28" s="33"/>
      <c r="G28" s="33"/>
    </row>
    <row r="29" spans="1:7" ht="12" customHeight="1" x14ac:dyDescent="0.25">
      <c r="A29" s="5"/>
      <c r="B29" s="34" t="s">
        <v>21</v>
      </c>
      <c r="C29" s="35"/>
      <c r="D29" s="36"/>
      <c r="E29" s="36"/>
      <c r="F29" s="37"/>
      <c r="G29" s="37"/>
    </row>
    <row r="30" spans="1:7" ht="24" customHeight="1" x14ac:dyDescent="0.25">
      <c r="A30" s="5"/>
      <c r="B30" s="38" t="s">
        <v>13</v>
      </c>
      <c r="C30" s="39" t="s">
        <v>14</v>
      </c>
      <c r="D30" s="39" t="s">
        <v>15</v>
      </c>
      <c r="E30" s="38" t="s">
        <v>16</v>
      </c>
      <c r="F30" s="39" t="s">
        <v>17</v>
      </c>
      <c r="G30" s="38" t="s">
        <v>18</v>
      </c>
    </row>
    <row r="31" spans="1:7" ht="12" customHeight="1" x14ac:dyDescent="0.25">
      <c r="A31" s="5"/>
      <c r="B31" s="40"/>
      <c r="C31" s="41"/>
      <c r="D31" s="41"/>
      <c r="E31" s="41"/>
      <c r="F31" s="40"/>
      <c r="G31" s="40"/>
    </row>
    <row r="32" spans="1:7" ht="12" customHeight="1" x14ac:dyDescent="0.25">
      <c r="A32" s="5"/>
      <c r="B32" s="42" t="s">
        <v>22</v>
      </c>
      <c r="C32" s="43"/>
      <c r="D32" s="43"/>
      <c r="E32" s="43"/>
      <c r="F32" s="44"/>
      <c r="G32" s="44"/>
    </row>
    <row r="33" spans="1:13" ht="12" customHeight="1" x14ac:dyDescent="0.25">
      <c r="A33" s="2"/>
      <c r="B33" s="45"/>
      <c r="C33" s="46"/>
      <c r="D33" s="46"/>
      <c r="E33" s="46"/>
      <c r="F33" s="47"/>
      <c r="G33" s="47"/>
    </row>
    <row r="34" spans="1:13" ht="12" customHeight="1" x14ac:dyDescent="0.25">
      <c r="A34" s="5"/>
      <c r="B34" s="34" t="s">
        <v>23</v>
      </c>
      <c r="C34" s="35"/>
      <c r="D34" s="36"/>
      <c r="E34" s="36"/>
      <c r="F34" s="37"/>
      <c r="G34" s="37"/>
    </row>
    <row r="35" spans="1:13" ht="24" customHeight="1" x14ac:dyDescent="0.25">
      <c r="A35" s="5"/>
      <c r="B35" s="48" t="s">
        <v>13</v>
      </c>
      <c r="C35" s="48" t="s">
        <v>14</v>
      </c>
      <c r="D35" s="48" t="s">
        <v>15</v>
      </c>
      <c r="E35" s="48" t="s">
        <v>16</v>
      </c>
      <c r="F35" s="49" t="s">
        <v>17</v>
      </c>
      <c r="G35" s="48" t="s">
        <v>18</v>
      </c>
    </row>
    <row r="36" spans="1:13" ht="12.75" customHeight="1" x14ac:dyDescent="0.25">
      <c r="A36" s="19"/>
      <c r="B36" s="142"/>
      <c r="C36" s="27"/>
      <c r="D36" s="28"/>
      <c r="E36" s="11"/>
      <c r="F36" s="13"/>
      <c r="G36" s="13"/>
    </row>
    <row r="37" spans="1:13" ht="12.75" customHeight="1" x14ac:dyDescent="0.25">
      <c r="A37" s="19"/>
      <c r="B37" s="142"/>
      <c r="C37" s="27"/>
      <c r="D37" s="28"/>
      <c r="E37" s="11"/>
      <c r="F37" s="13"/>
      <c r="G37" s="13"/>
    </row>
    <row r="38" spans="1:13" ht="12.75" customHeight="1" x14ac:dyDescent="0.25">
      <c r="A38" s="5"/>
      <c r="B38" s="50" t="s">
        <v>24</v>
      </c>
      <c r="C38" s="51"/>
      <c r="D38" s="51"/>
      <c r="E38" s="51"/>
      <c r="F38" s="52"/>
      <c r="G38" s="53">
        <f>SUM(G36:G37)</f>
        <v>0</v>
      </c>
    </row>
    <row r="39" spans="1:13" ht="12" customHeight="1" x14ac:dyDescent="0.25">
      <c r="A39" s="2"/>
      <c r="B39" s="45"/>
      <c r="C39" s="46"/>
      <c r="D39" s="46"/>
      <c r="E39" s="46"/>
      <c r="F39" s="47"/>
      <c r="G39" s="47"/>
    </row>
    <row r="40" spans="1:13" ht="12" customHeight="1" x14ac:dyDescent="0.25">
      <c r="A40" s="5"/>
      <c r="B40" s="34" t="s">
        <v>25</v>
      </c>
      <c r="C40" s="35"/>
      <c r="D40" s="36"/>
      <c r="E40" s="36"/>
      <c r="F40" s="37"/>
      <c r="G40" s="37"/>
    </row>
    <row r="41" spans="1:13" ht="24" customHeight="1" x14ac:dyDescent="0.25">
      <c r="A41" s="5"/>
      <c r="B41" s="49" t="s">
        <v>26</v>
      </c>
      <c r="C41" s="49" t="s">
        <v>27</v>
      </c>
      <c r="D41" s="49" t="s">
        <v>28</v>
      </c>
      <c r="E41" s="49" t="s">
        <v>16</v>
      </c>
      <c r="F41" s="49" t="s">
        <v>17</v>
      </c>
      <c r="G41" s="49" t="s">
        <v>18</v>
      </c>
      <c r="I41" s="123"/>
      <c r="J41" s="123"/>
      <c r="K41" s="123"/>
      <c r="L41" s="123"/>
      <c r="M41" s="123"/>
    </row>
    <row r="42" spans="1:13" ht="12.75" customHeight="1" x14ac:dyDescent="0.25">
      <c r="A42" s="19"/>
      <c r="B42" s="137" t="s">
        <v>76</v>
      </c>
      <c r="C42" s="138" t="s">
        <v>77</v>
      </c>
      <c r="D42" s="138">
        <v>100</v>
      </c>
      <c r="E42" s="138" t="s">
        <v>78</v>
      </c>
      <c r="F42" s="144">
        <f>MIEL!F42*'Al 22.06.22'!$I$42</f>
        <v>783.75</v>
      </c>
      <c r="G42" s="138">
        <f>+F42*D42</f>
        <v>78375</v>
      </c>
      <c r="I42" s="138">
        <v>1.0449999999999999</v>
      </c>
      <c r="J42" s="127"/>
      <c r="K42" s="128"/>
      <c r="L42" s="129"/>
      <c r="M42" s="130"/>
    </row>
    <row r="43" spans="1:13" ht="12.75" customHeight="1" x14ac:dyDescent="0.25">
      <c r="A43" s="19"/>
      <c r="B43" s="137" t="s">
        <v>79</v>
      </c>
      <c r="C43" s="138" t="s">
        <v>77</v>
      </c>
      <c r="D43" s="138">
        <v>45</v>
      </c>
      <c r="E43" s="138" t="s">
        <v>80</v>
      </c>
      <c r="F43" s="144">
        <f>MIEL!F43*'Al 22.06.22'!$I$42</f>
        <v>1254</v>
      </c>
      <c r="G43" s="138">
        <f>+F43*D43</f>
        <v>56430</v>
      </c>
      <c r="I43" s="126"/>
      <c r="J43" s="127"/>
      <c r="K43" s="128"/>
      <c r="L43" s="129"/>
      <c r="M43" s="130"/>
    </row>
    <row r="44" spans="1:13" ht="12.6" customHeight="1" x14ac:dyDescent="0.25">
      <c r="A44" s="19"/>
      <c r="B44" s="137" t="s">
        <v>81</v>
      </c>
      <c r="C44" s="138" t="s">
        <v>82</v>
      </c>
      <c r="D44" s="138">
        <v>50</v>
      </c>
      <c r="E44" s="138" t="s">
        <v>69</v>
      </c>
      <c r="F44" s="144">
        <f>MIEL!F44*'Al 22.06.22'!$I$42</f>
        <v>9405</v>
      </c>
      <c r="G44" s="138">
        <f>+F44*D44</f>
        <v>470250</v>
      </c>
      <c r="I44" s="126"/>
      <c r="J44" s="127"/>
      <c r="K44" s="128"/>
      <c r="L44" s="129"/>
      <c r="M44" s="130"/>
    </row>
    <row r="45" spans="1:13" ht="12.75" customHeight="1" x14ac:dyDescent="0.25">
      <c r="A45" s="19"/>
      <c r="B45" s="137" t="s">
        <v>83</v>
      </c>
      <c r="C45" s="138"/>
      <c r="D45" s="138"/>
      <c r="E45" s="138"/>
      <c r="F45" s="144">
        <f>MIEL!F45*'Al 22.06.22'!$I$42</f>
        <v>0</v>
      </c>
      <c r="G45" s="138"/>
      <c r="I45" s="126"/>
      <c r="J45" s="127"/>
      <c r="K45" s="128"/>
      <c r="L45" s="129"/>
      <c r="M45" s="130"/>
    </row>
    <row r="46" spans="1:13" ht="12.75" customHeight="1" x14ac:dyDescent="0.25">
      <c r="A46" s="19"/>
      <c r="B46" s="137" t="s">
        <v>84</v>
      </c>
      <c r="C46" s="138" t="s">
        <v>77</v>
      </c>
      <c r="D46" s="138">
        <v>10</v>
      </c>
      <c r="E46" s="138" t="s">
        <v>85</v>
      </c>
      <c r="F46" s="144">
        <f>MIEL!F46*'Al 22.06.22'!$I$42</f>
        <v>3657.4999999999995</v>
      </c>
      <c r="G46" s="138">
        <f>+F46*D46</f>
        <v>36574.999999999993</v>
      </c>
      <c r="I46" s="126"/>
      <c r="J46" s="127"/>
      <c r="K46" s="128"/>
      <c r="L46" s="129"/>
      <c r="M46" s="130"/>
    </row>
    <row r="47" spans="1:13" ht="12.6" customHeight="1" x14ac:dyDescent="0.25">
      <c r="A47" s="19"/>
      <c r="B47" s="137" t="s">
        <v>86</v>
      </c>
      <c r="C47" s="138" t="s">
        <v>77</v>
      </c>
      <c r="D47" s="138">
        <v>100</v>
      </c>
      <c r="E47" s="138" t="s">
        <v>74</v>
      </c>
      <c r="F47" s="144">
        <f>MIEL!F47*'Al 22.06.22'!$I$42</f>
        <v>495.33</v>
      </c>
      <c r="G47" s="138">
        <f>+F47*D47</f>
        <v>49533</v>
      </c>
      <c r="I47" s="126"/>
      <c r="J47" s="127"/>
      <c r="K47" s="128"/>
      <c r="L47" s="129"/>
      <c r="M47" s="130"/>
    </row>
    <row r="48" spans="1:13" ht="12.6" customHeight="1" x14ac:dyDescent="0.25">
      <c r="A48" s="19"/>
      <c r="B48" s="137" t="s">
        <v>87</v>
      </c>
      <c r="C48" s="138" t="s">
        <v>77</v>
      </c>
      <c r="D48" s="138">
        <v>369</v>
      </c>
      <c r="E48" s="138" t="s">
        <v>88</v>
      </c>
      <c r="F48" s="144">
        <f>MIEL!F48*'Al 22.06.22'!$I$42</f>
        <v>430.53999999999996</v>
      </c>
      <c r="G48" s="138">
        <f>+F48*D48</f>
        <v>158869.25999999998</v>
      </c>
      <c r="I48" s="126"/>
      <c r="J48" s="127"/>
      <c r="K48" s="128"/>
      <c r="L48" s="129"/>
      <c r="M48" s="130"/>
    </row>
    <row r="49" spans="1:13" ht="12.75" customHeight="1" x14ac:dyDescent="0.25">
      <c r="A49" s="19"/>
      <c r="B49" s="137" t="s">
        <v>104</v>
      </c>
      <c r="C49" s="138" t="s">
        <v>77</v>
      </c>
      <c r="D49" s="138">
        <v>100</v>
      </c>
      <c r="E49" s="138" t="s">
        <v>105</v>
      </c>
      <c r="F49" s="144">
        <f>MIEL!F49*'Al 22.06.22'!$I$42</f>
        <v>2508</v>
      </c>
      <c r="G49" s="138">
        <f>+F49*D49</f>
        <v>250800</v>
      </c>
      <c r="I49" s="126"/>
      <c r="J49" s="127"/>
      <c r="K49" s="128"/>
      <c r="L49" s="129"/>
      <c r="M49" s="130"/>
    </row>
    <row r="50" spans="1:13" ht="12.75" customHeight="1" x14ac:dyDescent="0.25">
      <c r="A50" s="19"/>
      <c r="B50" s="137" t="s">
        <v>89</v>
      </c>
      <c r="C50" s="138" t="s">
        <v>77</v>
      </c>
      <c r="D50" s="138">
        <v>200</v>
      </c>
      <c r="E50" s="138" t="s">
        <v>90</v>
      </c>
      <c r="F50" s="144">
        <f>MIEL!F50*'Al 22.06.22'!$I$42</f>
        <v>2280.19</v>
      </c>
      <c r="G50" s="138">
        <f>+F50*D50</f>
        <v>456038</v>
      </c>
      <c r="I50" s="126"/>
      <c r="J50" s="127"/>
      <c r="K50" s="128"/>
      <c r="L50" s="129"/>
      <c r="M50" s="130"/>
    </row>
    <row r="51" spans="1:13" ht="12.75" customHeight="1" x14ac:dyDescent="0.25">
      <c r="A51" s="19"/>
      <c r="B51" s="137" t="s">
        <v>110</v>
      </c>
      <c r="C51" s="138"/>
      <c r="D51" s="138"/>
      <c r="E51" s="138"/>
      <c r="F51" s="144">
        <f>MIEL!F51*'Al 22.06.22'!$I$42</f>
        <v>0</v>
      </c>
      <c r="G51" s="138"/>
      <c r="I51" s="126"/>
      <c r="J51" s="127"/>
      <c r="K51" s="128"/>
      <c r="L51" s="129"/>
      <c r="M51" s="130"/>
    </row>
    <row r="52" spans="1:13" ht="12.75" customHeight="1" x14ac:dyDescent="0.25">
      <c r="A52" s="19"/>
      <c r="B52" s="143" t="s">
        <v>91</v>
      </c>
      <c r="C52" s="54" t="s">
        <v>92</v>
      </c>
      <c r="D52" s="139">
        <v>6.2</v>
      </c>
      <c r="E52" s="54" t="s">
        <v>93</v>
      </c>
      <c r="F52" s="144">
        <f>MIEL!F52*'Al 22.06.22'!$I$42</f>
        <v>17765</v>
      </c>
      <c r="G52" s="140">
        <f>+D52*F52</f>
        <v>110143</v>
      </c>
      <c r="I52" s="126"/>
      <c r="J52" s="127"/>
      <c r="K52" s="128"/>
      <c r="L52" s="129"/>
      <c r="M52" s="130"/>
    </row>
    <row r="53" spans="1:13" ht="12.75" customHeight="1" x14ac:dyDescent="0.25">
      <c r="A53" s="19"/>
      <c r="B53" s="143" t="s">
        <v>94</v>
      </c>
      <c r="C53" s="56" t="s">
        <v>95</v>
      </c>
      <c r="D53" s="56">
        <v>1800</v>
      </c>
      <c r="E53" s="56" t="s">
        <v>93</v>
      </c>
      <c r="F53" s="144">
        <f>MIEL!F53*'Al 22.06.22'!$I$42</f>
        <v>215.26999999999998</v>
      </c>
      <c r="G53" s="140">
        <f t="shared" ref="G53:G58" si="1">+D53*F53</f>
        <v>387485.99999999994</v>
      </c>
      <c r="I53" s="126"/>
      <c r="J53" s="127"/>
      <c r="K53" s="128"/>
      <c r="L53" s="129"/>
      <c r="M53" s="130"/>
    </row>
    <row r="54" spans="1:13" ht="12.75" customHeight="1" x14ac:dyDescent="0.25">
      <c r="A54" s="19"/>
      <c r="B54" s="143" t="s">
        <v>96</v>
      </c>
      <c r="C54" s="54" t="s">
        <v>92</v>
      </c>
      <c r="D54" s="139">
        <v>5</v>
      </c>
      <c r="E54" s="54" t="s">
        <v>93</v>
      </c>
      <c r="F54" s="144">
        <f>MIEL!F54*'Al 22.06.22'!$I$42</f>
        <v>17765</v>
      </c>
      <c r="G54" s="140">
        <f t="shared" si="1"/>
        <v>88825</v>
      </c>
      <c r="I54" s="131"/>
      <c r="J54" s="129"/>
      <c r="K54" s="132"/>
      <c r="L54" s="129"/>
      <c r="M54" s="133"/>
    </row>
    <row r="55" spans="1:13" ht="12.75" customHeight="1" x14ac:dyDescent="0.25">
      <c r="A55" s="19"/>
      <c r="B55" s="143" t="s">
        <v>97</v>
      </c>
      <c r="C55" s="54" t="s">
        <v>82</v>
      </c>
      <c r="D55" s="139">
        <v>100</v>
      </c>
      <c r="E55" s="54" t="s">
        <v>85</v>
      </c>
      <c r="F55" s="144">
        <f>MIEL!F55*'Al 22.06.22'!$I$42</f>
        <v>1614.5249999999999</v>
      </c>
      <c r="G55" s="140">
        <f t="shared" si="1"/>
        <v>161452.5</v>
      </c>
      <c r="I55" s="134"/>
      <c r="J55" s="127"/>
      <c r="K55" s="132"/>
      <c r="L55" s="129"/>
      <c r="M55" s="133"/>
    </row>
    <row r="56" spans="1:13" ht="12.75" customHeight="1" x14ac:dyDescent="0.25">
      <c r="A56" s="19"/>
      <c r="B56" s="143" t="s">
        <v>98</v>
      </c>
      <c r="C56" s="56" t="s">
        <v>99</v>
      </c>
      <c r="D56" s="56">
        <v>3</v>
      </c>
      <c r="E56" s="56" t="s">
        <v>74</v>
      </c>
      <c r="F56" s="144">
        <f>MIEL!F56*'Al 22.06.22'!$I$42</f>
        <v>83600</v>
      </c>
      <c r="G56" s="140">
        <f t="shared" si="1"/>
        <v>250800</v>
      </c>
      <c r="I56" s="134"/>
      <c r="J56" s="127"/>
      <c r="K56" s="135"/>
      <c r="L56" s="129"/>
      <c r="M56" s="133"/>
    </row>
    <row r="57" spans="1:13" ht="12.75" customHeight="1" x14ac:dyDescent="0.25">
      <c r="A57" s="19"/>
      <c r="B57" s="143" t="s">
        <v>100</v>
      </c>
      <c r="C57" s="54" t="s">
        <v>82</v>
      </c>
      <c r="D57" s="139">
        <v>3</v>
      </c>
      <c r="E57" s="54" t="s">
        <v>74</v>
      </c>
      <c r="F57" s="144">
        <f>MIEL!F57*'Al 22.06.22'!$I$42</f>
        <v>52250</v>
      </c>
      <c r="G57" s="140">
        <f t="shared" si="1"/>
        <v>156750</v>
      </c>
      <c r="I57" s="134"/>
      <c r="J57" s="127"/>
      <c r="K57" s="135"/>
      <c r="L57" s="129"/>
      <c r="M57" s="133"/>
    </row>
    <row r="58" spans="1:13" ht="12.75" customHeight="1" x14ac:dyDescent="0.25">
      <c r="A58" s="19"/>
      <c r="B58" s="143" t="s">
        <v>101</v>
      </c>
      <c r="C58" s="54" t="s">
        <v>82</v>
      </c>
      <c r="D58" s="139">
        <v>5</v>
      </c>
      <c r="E58" s="54"/>
      <c r="F58" s="144">
        <f>MIEL!F58*'Al 22.06.22'!$I$42</f>
        <v>57474.999999999993</v>
      </c>
      <c r="G58" s="140">
        <f t="shared" si="1"/>
        <v>287374.99999999994</v>
      </c>
      <c r="I58" s="134"/>
      <c r="J58" s="127"/>
      <c r="K58" s="135"/>
      <c r="L58" s="129"/>
      <c r="M58" s="133"/>
    </row>
    <row r="59" spans="1:13" ht="13.5" customHeight="1" x14ac:dyDescent="0.25">
      <c r="A59" s="5"/>
      <c r="B59" s="57" t="s">
        <v>29</v>
      </c>
      <c r="C59" s="58"/>
      <c r="D59" s="58"/>
      <c r="E59" s="58"/>
      <c r="F59" s="59"/>
      <c r="G59" s="141">
        <f>SUM(G42:G58)</f>
        <v>2999701.76</v>
      </c>
      <c r="I59" s="134"/>
      <c r="J59" s="129"/>
      <c r="K59" s="135"/>
      <c r="L59" s="129"/>
      <c r="M59" s="133"/>
    </row>
    <row r="60" spans="1:13" ht="12" customHeight="1" x14ac:dyDescent="0.25">
      <c r="A60" s="2"/>
      <c r="B60" s="45"/>
      <c r="C60" s="46"/>
      <c r="D60" s="46"/>
      <c r="E60" s="60"/>
      <c r="F60" s="47"/>
      <c r="G60" s="47"/>
      <c r="I60" s="134"/>
      <c r="J60" s="129"/>
      <c r="K60" s="135"/>
      <c r="L60" s="129"/>
      <c r="M60" s="136"/>
    </row>
    <row r="61" spans="1:13" ht="12" customHeight="1" x14ac:dyDescent="0.25">
      <c r="A61" s="5"/>
      <c r="B61" s="34" t="s">
        <v>30</v>
      </c>
      <c r="C61" s="35"/>
      <c r="D61" s="36"/>
      <c r="E61" s="36"/>
      <c r="F61" s="37"/>
      <c r="G61" s="37"/>
      <c r="I61" s="134"/>
      <c r="J61" s="129"/>
      <c r="K61" s="135"/>
      <c r="L61" s="129"/>
      <c r="M61" s="133"/>
    </row>
    <row r="62" spans="1:13" ht="24" customHeight="1" x14ac:dyDescent="0.25">
      <c r="A62" s="5"/>
      <c r="B62" s="48" t="s">
        <v>31</v>
      </c>
      <c r="C62" s="49" t="s">
        <v>27</v>
      </c>
      <c r="D62" s="49" t="s">
        <v>28</v>
      </c>
      <c r="E62" s="48" t="s">
        <v>16</v>
      </c>
      <c r="F62" s="49" t="s">
        <v>17</v>
      </c>
      <c r="G62" s="48" t="s">
        <v>18</v>
      </c>
      <c r="I62" s="134"/>
      <c r="J62" s="129"/>
      <c r="K62" s="132"/>
      <c r="L62" s="129"/>
      <c r="M62" s="133"/>
    </row>
    <row r="63" spans="1:13" ht="12.75" customHeight="1" x14ac:dyDescent="0.25">
      <c r="A63" s="19"/>
      <c r="B63" s="142" t="s">
        <v>109</v>
      </c>
      <c r="C63" s="54" t="s">
        <v>77</v>
      </c>
      <c r="D63" s="55">
        <v>100</v>
      </c>
      <c r="E63" s="27" t="s">
        <v>85</v>
      </c>
      <c r="F63" s="145">
        <v>1500</v>
      </c>
      <c r="G63" s="55">
        <f>(D63*F63)</f>
        <v>150000</v>
      </c>
      <c r="I63" s="134"/>
      <c r="J63" s="129"/>
      <c r="K63" s="132"/>
      <c r="L63" s="129"/>
      <c r="M63" s="133"/>
    </row>
    <row r="64" spans="1:13" ht="13.5" customHeight="1" x14ac:dyDescent="0.25">
      <c r="A64" s="5"/>
      <c r="B64" s="62" t="s">
        <v>32</v>
      </c>
      <c r="C64" s="63"/>
      <c r="D64" s="63"/>
      <c r="E64" s="63"/>
      <c r="F64" s="64"/>
      <c r="G64" s="65">
        <f>SUM(G63)</f>
        <v>150000</v>
      </c>
      <c r="I64" s="134"/>
      <c r="J64" s="129"/>
      <c r="K64" s="135"/>
      <c r="L64" s="129"/>
      <c r="M64" s="133"/>
    </row>
    <row r="65" spans="1:13" ht="12" customHeight="1" x14ac:dyDescent="0.25">
      <c r="A65" s="2"/>
      <c r="B65" s="82"/>
      <c r="C65" s="82"/>
      <c r="D65" s="82"/>
      <c r="E65" s="82"/>
      <c r="F65" s="83"/>
      <c r="G65" s="83"/>
      <c r="I65" s="123"/>
      <c r="J65" s="123"/>
      <c r="K65" s="123"/>
      <c r="L65" s="123"/>
      <c r="M65" s="123"/>
    </row>
    <row r="66" spans="1:13" ht="12" customHeight="1" x14ac:dyDescent="0.25">
      <c r="A66" s="79"/>
      <c r="B66" s="84" t="s">
        <v>33</v>
      </c>
      <c r="C66" s="85"/>
      <c r="D66" s="85"/>
      <c r="E66" s="85"/>
      <c r="F66" s="85"/>
      <c r="G66" s="86">
        <f>G27+G38+G59+G64</f>
        <v>3487701.76</v>
      </c>
      <c r="I66" s="123"/>
      <c r="J66" s="123"/>
      <c r="K66" s="123"/>
      <c r="L66" s="123"/>
      <c r="M66" s="123"/>
    </row>
    <row r="67" spans="1:13" ht="12" customHeight="1" x14ac:dyDescent="0.25">
      <c r="A67" s="79"/>
      <c r="B67" s="87" t="s">
        <v>34</v>
      </c>
      <c r="C67" s="67"/>
      <c r="D67" s="67"/>
      <c r="E67" s="67"/>
      <c r="F67" s="67"/>
      <c r="G67" s="88">
        <f>G66*0.05</f>
        <v>174385.08799999999</v>
      </c>
      <c r="I67" s="123"/>
      <c r="J67" s="123"/>
      <c r="K67" s="123"/>
      <c r="L67" s="123"/>
      <c r="M67" s="123"/>
    </row>
    <row r="68" spans="1:13" ht="12" customHeight="1" x14ac:dyDescent="0.25">
      <c r="A68" s="79"/>
      <c r="B68" s="89" t="s">
        <v>35</v>
      </c>
      <c r="C68" s="66"/>
      <c r="D68" s="66"/>
      <c r="E68" s="66"/>
      <c r="F68" s="66"/>
      <c r="G68" s="90">
        <f>G67+G66</f>
        <v>3662086.8479999998</v>
      </c>
    </row>
    <row r="69" spans="1:13" ht="12" customHeight="1" x14ac:dyDescent="0.25">
      <c r="A69" s="79"/>
      <c r="B69" s="87" t="s">
        <v>36</v>
      </c>
      <c r="C69" s="67"/>
      <c r="D69" s="67"/>
      <c r="E69" s="67"/>
      <c r="F69" s="67"/>
      <c r="G69" s="88">
        <f>G12</f>
        <v>4998000</v>
      </c>
    </row>
    <row r="70" spans="1:13" ht="12" customHeight="1" x14ac:dyDescent="0.25">
      <c r="A70" s="79"/>
      <c r="B70" s="91" t="s">
        <v>37</v>
      </c>
      <c r="C70" s="92"/>
      <c r="D70" s="92"/>
      <c r="E70" s="92"/>
      <c r="F70" s="92"/>
      <c r="G70" s="93">
        <f>G69-G68</f>
        <v>1335913.1520000002</v>
      </c>
    </row>
    <row r="71" spans="1:13" ht="12" customHeight="1" x14ac:dyDescent="0.25">
      <c r="A71" s="79"/>
      <c r="B71" s="80" t="s">
        <v>38</v>
      </c>
      <c r="C71" s="81"/>
      <c r="D71" s="81"/>
      <c r="E71" s="81"/>
      <c r="F71" s="81"/>
      <c r="G71" s="76"/>
    </row>
    <row r="72" spans="1:13" ht="12.75" customHeight="1" thickBot="1" x14ac:dyDescent="0.3">
      <c r="A72" s="79"/>
      <c r="B72" s="94"/>
      <c r="C72" s="81"/>
      <c r="D72" s="81"/>
      <c r="E72" s="81"/>
      <c r="F72" s="81"/>
      <c r="G72" s="76"/>
    </row>
    <row r="73" spans="1:13" ht="12" customHeight="1" x14ac:dyDescent="0.25">
      <c r="A73" s="79"/>
      <c r="B73" s="106" t="s">
        <v>39</v>
      </c>
      <c r="C73" s="107"/>
      <c r="D73" s="107"/>
      <c r="E73" s="107"/>
      <c r="F73" s="108"/>
      <c r="G73" s="76"/>
    </row>
    <row r="74" spans="1:13" ht="12" customHeight="1" x14ac:dyDescent="0.25">
      <c r="A74" s="79"/>
      <c r="B74" s="109" t="s">
        <v>40</v>
      </c>
      <c r="C74" s="78"/>
      <c r="D74" s="78"/>
      <c r="E74" s="78"/>
      <c r="F74" s="110"/>
      <c r="G74" s="76"/>
    </row>
    <row r="75" spans="1:13" ht="12" customHeight="1" x14ac:dyDescent="0.25">
      <c r="A75" s="79"/>
      <c r="B75" s="109" t="s">
        <v>41</v>
      </c>
      <c r="C75" s="78"/>
      <c r="D75" s="78"/>
      <c r="E75" s="78"/>
      <c r="F75" s="110"/>
      <c r="G75" s="76"/>
    </row>
    <row r="76" spans="1:13" ht="12" customHeight="1" x14ac:dyDescent="0.25">
      <c r="A76" s="79"/>
      <c r="B76" s="109" t="s">
        <v>42</v>
      </c>
      <c r="C76" s="78"/>
      <c r="D76" s="78"/>
      <c r="E76" s="78"/>
      <c r="F76" s="110"/>
      <c r="G76" s="76"/>
    </row>
    <row r="77" spans="1:13" ht="12" customHeight="1" x14ac:dyDescent="0.25">
      <c r="A77" s="79"/>
      <c r="B77" s="109" t="s">
        <v>43</v>
      </c>
      <c r="C77" s="78"/>
      <c r="D77" s="78"/>
      <c r="E77" s="78"/>
      <c r="F77" s="110"/>
      <c r="G77" s="76"/>
    </row>
    <row r="78" spans="1:13" ht="12" customHeight="1" x14ac:dyDescent="0.25">
      <c r="A78" s="79"/>
      <c r="B78" s="109" t="s">
        <v>44</v>
      </c>
      <c r="C78" s="78"/>
      <c r="D78" s="78"/>
      <c r="E78" s="78"/>
      <c r="F78" s="110"/>
      <c r="G78" s="76"/>
    </row>
    <row r="79" spans="1:13" ht="12.75" customHeight="1" thickBot="1" x14ac:dyDescent="0.3">
      <c r="A79" s="79"/>
      <c r="B79" s="111" t="s">
        <v>45</v>
      </c>
      <c r="C79" s="112"/>
      <c r="D79" s="112"/>
      <c r="E79" s="112"/>
      <c r="F79" s="113"/>
      <c r="G79" s="76"/>
    </row>
    <row r="80" spans="1:13" ht="12.75" customHeight="1" x14ac:dyDescent="0.25">
      <c r="A80" s="79"/>
      <c r="B80" s="104"/>
      <c r="C80" s="78"/>
      <c r="D80" s="78"/>
      <c r="E80" s="78"/>
      <c r="F80" s="78"/>
      <c r="G80" s="76"/>
    </row>
    <row r="81" spans="1:7" ht="15" customHeight="1" thickBot="1" x14ac:dyDescent="0.3">
      <c r="A81" s="79"/>
      <c r="B81" s="155" t="s">
        <v>46</v>
      </c>
      <c r="C81" s="156"/>
      <c r="D81" s="103"/>
      <c r="E81" s="69"/>
      <c r="F81" s="69"/>
      <c r="G81" s="76"/>
    </row>
    <row r="82" spans="1:7" ht="12" customHeight="1" x14ac:dyDescent="0.25">
      <c r="A82" s="79"/>
      <c r="B82" s="96" t="s">
        <v>31</v>
      </c>
      <c r="C82" s="70" t="s">
        <v>106</v>
      </c>
      <c r="D82" s="97" t="s">
        <v>47</v>
      </c>
      <c r="E82" s="69"/>
      <c r="F82" s="69"/>
      <c r="G82" s="76"/>
    </row>
    <row r="83" spans="1:7" ht="12" customHeight="1" x14ac:dyDescent="0.25">
      <c r="A83" s="79"/>
      <c r="B83" s="98" t="s">
        <v>48</v>
      </c>
      <c r="C83" s="71">
        <f>G27</f>
        <v>338000</v>
      </c>
      <c r="D83" s="99">
        <f>(C83/C89)</f>
        <v>9.2297101087210481E-2</v>
      </c>
      <c r="E83" s="69"/>
      <c r="F83" s="69"/>
      <c r="G83" s="76"/>
    </row>
    <row r="84" spans="1:7" ht="12" customHeight="1" x14ac:dyDescent="0.25">
      <c r="A84" s="79"/>
      <c r="B84" s="98" t="s">
        <v>49</v>
      </c>
      <c r="C84" s="72">
        <v>0</v>
      </c>
      <c r="D84" s="99">
        <v>0</v>
      </c>
      <c r="E84" s="69"/>
      <c r="F84" s="69"/>
      <c r="G84" s="76"/>
    </row>
    <row r="85" spans="1:7" ht="12" customHeight="1" x14ac:dyDescent="0.25">
      <c r="A85" s="79"/>
      <c r="B85" s="98" t="s">
        <v>50</v>
      </c>
      <c r="C85" s="71">
        <v>0</v>
      </c>
      <c r="D85" s="99">
        <f>(C85/C89)</f>
        <v>0</v>
      </c>
      <c r="E85" s="69"/>
      <c r="F85" s="69"/>
      <c r="G85" s="76"/>
    </row>
    <row r="86" spans="1:7" ht="12" customHeight="1" x14ac:dyDescent="0.25">
      <c r="A86" s="79"/>
      <c r="B86" s="98" t="s">
        <v>26</v>
      </c>
      <c r="C86" s="71">
        <f>G59</f>
        <v>2999701.76</v>
      </c>
      <c r="D86" s="99">
        <f>(C86/C89)</f>
        <v>0.8191235993319621</v>
      </c>
      <c r="E86" s="69"/>
      <c r="F86" s="69"/>
      <c r="G86" s="76"/>
    </row>
    <row r="87" spans="1:7" ht="12" customHeight="1" x14ac:dyDescent="0.25">
      <c r="A87" s="79"/>
      <c r="B87" s="98" t="s">
        <v>51</v>
      </c>
      <c r="C87" s="73">
        <f>G64</f>
        <v>150000</v>
      </c>
      <c r="D87" s="99">
        <f>(C87/C89)</f>
        <v>4.0960251961779805E-2</v>
      </c>
      <c r="E87" s="75"/>
      <c r="F87" s="75"/>
      <c r="G87" s="76"/>
    </row>
    <row r="88" spans="1:7" ht="12" customHeight="1" x14ac:dyDescent="0.25">
      <c r="A88" s="79"/>
      <c r="B88" s="98" t="s">
        <v>52</v>
      </c>
      <c r="C88" s="73">
        <f>G67</f>
        <v>174385.08799999999</v>
      </c>
      <c r="D88" s="99">
        <f>(C88/C89)</f>
        <v>4.7619047619047616E-2</v>
      </c>
      <c r="E88" s="75"/>
      <c r="F88" s="75"/>
      <c r="G88" s="76"/>
    </row>
    <row r="89" spans="1:7" ht="12.75" customHeight="1" thickBot="1" x14ac:dyDescent="0.3">
      <c r="A89" s="79"/>
      <c r="B89" s="100" t="s">
        <v>53</v>
      </c>
      <c r="C89" s="101">
        <f>SUM(C83:C88)</f>
        <v>3662086.8479999998</v>
      </c>
      <c r="D89" s="102">
        <f>SUM(D83:D88)</f>
        <v>1</v>
      </c>
      <c r="E89" s="75"/>
      <c r="F89" s="75"/>
      <c r="G89" s="76"/>
    </row>
    <row r="90" spans="1:7" ht="12" customHeight="1" x14ac:dyDescent="0.25">
      <c r="A90" s="79"/>
      <c r="B90" s="94"/>
      <c r="C90" s="81"/>
      <c r="D90" s="81"/>
      <c r="E90" s="81"/>
      <c r="F90" s="81"/>
      <c r="G90" s="76"/>
    </row>
    <row r="91" spans="1:7" ht="12.75" customHeight="1" x14ac:dyDescent="0.25">
      <c r="A91" s="79"/>
      <c r="B91" s="95"/>
      <c r="C91" s="81"/>
      <c r="D91" s="81"/>
      <c r="E91" s="81"/>
      <c r="F91" s="81"/>
      <c r="G91" s="76"/>
    </row>
    <row r="92" spans="1:7" ht="12" customHeight="1" thickBot="1" x14ac:dyDescent="0.3">
      <c r="A92" s="68"/>
      <c r="B92" s="115"/>
      <c r="C92" s="116" t="s">
        <v>111</v>
      </c>
      <c r="D92" s="117"/>
      <c r="E92" s="118"/>
      <c r="F92" s="74"/>
      <c r="G92" s="76"/>
    </row>
    <row r="93" spans="1:7" ht="12" customHeight="1" x14ac:dyDescent="0.25">
      <c r="A93" s="79"/>
      <c r="B93" s="119" t="s">
        <v>108</v>
      </c>
      <c r="C93" s="120">
        <v>1500</v>
      </c>
      <c r="D93" s="120">
        <v>1600</v>
      </c>
      <c r="E93" s="121">
        <v>1700</v>
      </c>
      <c r="F93" s="114"/>
      <c r="G93" s="77"/>
    </row>
    <row r="94" spans="1:7" ht="12.75" customHeight="1" thickBot="1" x14ac:dyDescent="0.3">
      <c r="A94" s="79"/>
      <c r="B94" s="100" t="s">
        <v>107</v>
      </c>
      <c r="C94" s="101">
        <f>(G68/C93)</f>
        <v>2441.3912319999999</v>
      </c>
      <c r="D94" s="101">
        <f>(G68/D93)</f>
        <v>2288.8042799999998</v>
      </c>
      <c r="E94" s="122">
        <f>(G68/E93)</f>
        <v>2154.1687341176471</v>
      </c>
      <c r="F94" s="114"/>
      <c r="G94" s="77"/>
    </row>
    <row r="95" spans="1:7" ht="15.6" customHeight="1" x14ac:dyDescent="0.25">
      <c r="A95" s="79"/>
      <c r="B95" s="105" t="s">
        <v>54</v>
      </c>
      <c r="C95" s="78"/>
      <c r="D95" s="78"/>
      <c r="E95" s="78"/>
      <c r="F95" s="78"/>
      <c r="G95" s="78"/>
    </row>
  </sheetData>
  <mergeCells count="8">
    <mergeCell ref="B17:G17"/>
    <mergeCell ref="B81:C81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6D0670C-3F57-42E3-8D6F-CDB85292A69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2042AD4-E2F2-4D0B-B2CB-6652969DC89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682A2C9-16C5-4964-8A0F-F41BFB220120}">
  <ds:schemaRefs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1030f0af-99cb-42f1-88fc-acec73331192"/>
    <ds:schemaRef ds:uri="http://purl.org/dc/elements/1.1/"/>
    <ds:schemaRef ds:uri="http://purl.org/dc/dcmitype/"/>
    <ds:schemaRef ds:uri="http://schemas.microsoft.com/office/infopath/2007/PartnerControls"/>
    <ds:schemaRef ds:uri="http://schemas.microsoft.com/sharepoint/v3"/>
    <ds:schemaRef ds:uri="http://schemas.microsoft.com/office/2006/metadata/properties"/>
    <ds:schemaRef ds:uri="c5dbce2d-49dc-4afe-a5b0-d7fb7a901161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MIEL</vt:lpstr>
      <vt:lpstr>Al 22.06.22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Juan Carlos Campos Olivares</cp:lastModifiedBy>
  <dcterms:created xsi:type="dcterms:W3CDTF">2020-11-27T12:49:26Z</dcterms:created>
  <dcterms:modified xsi:type="dcterms:W3CDTF">2022-07-22T13:39:11Z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