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URACAUTIN\"/>
    </mc:Choice>
  </mc:AlternateContent>
  <bookViews>
    <workbookView xWindow="0" yWindow="0" windowWidth="20490" windowHeight="7155"/>
  </bookViews>
  <sheets>
    <sheet name="Miel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30" i="1" l="1"/>
  <c r="G41" i="1" l="1"/>
  <c r="D23" i="1"/>
  <c r="D22" i="1"/>
  <c r="G29" i="1" l="1"/>
  <c r="G21" i="1"/>
  <c r="G23" i="1"/>
  <c r="G31" i="1" l="1"/>
  <c r="C66" i="1" s="1"/>
  <c r="G40" i="1"/>
  <c r="G42" i="1" s="1"/>
  <c r="C65" i="1" s="1"/>
  <c r="G35" i="1"/>
  <c r="G24" i="1"/>
  <c r="G22" i="1"/>
  <c r="G12" i="1"/>
  <c r="G48" i="1" s="1"/>
  <c r="G25" i="1" l="1"/>
  <c r="C62" i="1" s="1"/>
  <c r="G36" i="1"/>
  <c r="C64" i="1" s="1"/>
  <c r="C67" i="1" l="1"/>
  <c r="G45" i="1"/>
  <c r="G46" i="1" s="1"/>
  <c r="G47" i="1" s="1"/>
  <c r="D73" i="1" s="1"/>
  <c r="C68" i="1" l="1"/>
  <c r="C73" i="1"/>
  <c r="E73" i="1"/>
  <c r="D65" i="1" l="1"/>
  <c r="D62" i="1"/>
  <c r="D66" i="1"/>
  <c r="D64" i="1"/>
  <c r="D67" i="1"/>
  <c r="D68" i="1" l="1"/>
</calcChain>
</file>

<file path=xl/sharedStrings.xml><?xml version="1.0" encoding="utf-8"?>
<sst xmlns="http://schemas.openxmlformats.org/spreadsheetml/2006/main" count="113" uniqueCount="93">
  <si>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</si>
  <si>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</si>
  <si>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</si>
  <si>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</si>
  <si>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</si>
  <si>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</si>
  <si>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</si>
  <si>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</si>
  <si>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</si>
  <si>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</si>
  <si>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</si>
  <si>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</si>
  <si>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</si>
  <si>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</si>
  <si>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</si>
  <si>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</si>
  <si>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</si>
  <si>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</si>
  <si>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</si>
  <si>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</si>
  <si>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</si>
  <si>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</si>
  <si>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</si>
  <si>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</si>
  <si>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</si>
  <si>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</si>
  <si>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</si>
  <si>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</si>
  <si>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</si>
  <si>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Kg</t>
  </si>
  <si>
    <t>kg</t>
  </si>
  <si>
    <t>Subtotal Insumos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</si>
  <si>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</si>
  <si>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</si>
  <si>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</si>
  <si>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</si>
  <si>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</si>
  <si>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</si>
  <si>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</si>
  <si>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</si>
  <si>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</si>
  <si>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</si>
  <si>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</si>
  <si>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</si>
  <si>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</si>
  <si>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</si>
  <si>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</si>
  <si>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</si>
  <si>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</si>
  <si>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</si>
  <si>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</si>
  <si>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Imprevistos</t>
  </si>
  <si>
    <t>(*): Este valor representa el valor mìnimo de venta del producto</t>
  </si>
  <si>
    <t>Apicultura</t>
  </si>
  <si>
    <t>Multifloral</t>
  </si>
  <si>
    <t>Marzo-Diciembre</t>
  </si>
  <si>
    <t>PRECIO ESPERADO ($/Kg)</t>
  </si>
  <si>
    <t>Araucania</t>
  </si>
  <si>
    <t>Curacautin</t>
  </si>
  <si>
    <t>Mercado local</t>
  </si>
  <si>
    <t>Diciembre- Marzo</t>
  </si>
  <si>
    <t>Marzo - Abril</t>
  </si>
  <si>
    <t>Aplicación programa alimentacion</t>
  </si>
  <si>
    <t>Marzo - Septiembre</t>
  </si>
  <si>
    <t>Aplicación programa sanitario</t>
  </si>
  <si>
    <t>Abril - Noviembre</t>
  </si>
  <si>
    <t>Cosecha</t>
  </si>
  <si>
    <t>Diciembre - Marzo</t>
  </si>
  <si>
    <t>ALIMENTACION ANIMAL</t>
  </si>
  <si>
    <t xml:space="preserve">N° </t>
  </si>
  <si>
    <t>Centrifuga</t>
  </si>
  <si>
    <t>Diciembre - Febrero</t>
  </si>
  <si>
    <t>Tira</t>
  </si>
  <si>
    <t xml:space="preserve">Cantidad </t>
  </si>
  <si>
    <t>COSTO TOTAL/colmena.</t>
  </si>
  <si>
    <t>Abril  y  Septiembre</t>
  </si>
  <si>
    <t>Abril - Septiembre</t>
  </si>
  <si>
    <t>Tratamiento para Acaro Varroa</t>
  </si>
  <si>
    <t>Tratamiento para Nosema</t>
  </si>
  <si>
    <t>Mayo-Septiembre</t>
  </si>
  <si>
    <t>Alimentación invernal (energía-proteína)</t>
  </si>
  <si>
    <t>Alimentación energético-proteica</t>
  </si>
  <si>
    <t>Otros (alimentación)</t>
  </si>
  <si>
    <t>RENDIMIENTO (Kg de miel/colmena)</t>
  </si>
  <si>
    <t>Varroa, sequia</t>
  </si>
  <si>
    <t>Rendimiento (kg de miel/colmena)</t>
  </si>
  <si>
    <t>Costo unitario ($/kg de miel) (*)</t>
  </si>
  <si>
    <t>Preparación  colmena</t>
  </si>
  <si>
    <t>$/Colmena</t>
  </si>
  <si>
    <t>ESCENARIOS COSTO UNITARIO  ($/kilo de miel)</t>
  </si>
  <si>
    <t>u</t>
  </si>
  <si>
    <t>COSTOS DIRECTOS DE PRODUCCIÓN POR COLMENA (INCLUYE IVA)</t>
  </si>
  <si>
    <t>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</si>
</sst>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0" fontId="0" fillId="2" borderId="17" xfId="0" applyFont="1" applyFill="1" applyBorder="1" applyAlignment="1"/>
    <xf numFmtId="0" fontId="9" fillId="6" borderId="19" xfId="0" applyFont="1" applyFill="1" applyBorder="1" applyAlignment="1"/>
    <xf numFmtId="49" fontId="7" fillId="7" borderId="20" xfId="0" applyNumberFormat="1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0" fontId="4" fillId="6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1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49" fontId="7" fillId="7" borderId="30" xfId="0" applyNumberFormat="1" applyFont="1" applyFill="1" applyBorder="1" applyAlignment="1">
      <alignment vertical="center"/>
    </xf>
    <xf numFmtId="49" fontId="9" fillId="7" borderId="31" xfId="0" applyNumberFormat="1" applyFont="1" applyFill="1" applyBorder="1" applyAlignment="1"/>
    <xf numFmtId="49" fontId="7" fillId="2" borderId="32" xfId="0" applyNumberFormat="1" applyFont="1" applyFill="1" applyBorder="1" applyAlignment="1">
      <alignment vertical="center"/>
    </xf>
    <xf numFmtId="49" fontId="7" fillId="7" borderId="34" xfId="0" applyNumberFormat="1" applyFont="1" applyFill="1" applyBorder="1" applyAlignment="1">
      <alignment vertical="center"/>
    </xf>
    <xf numFmtId="165" fontId="7" fillId="7" borderId="35" xfId="0" applyNumberFormat="1" applyFont="1" applyFill="1" applyBorder="1" applyAlignment="1">
      <alignment vertical="center"/>
    </xf>
    <xf numFmtId="9" fontId="7" fillId="7" borderId="36" xfId="0" applyNumberFormat="1" applyFont="1" applyFill="1" applyBorder="1" applyAlignment="1">
      <alignment vertical="center"/>
    </xf>
    <xf numFmtId="0" fontId="9" fillId="8" borderId="39" xfId="0" applyFont="1" applyFill="1" applyBorder="1" applyAlignment="1"/>
    <xf numFmtId="0" fontId="9" fillId="2" borderId="19" xfId="0" applyFont="1" applyFill="1" applyBorder="1" applyAlignment="1">
      <alignment vertical="center"/>
    </xf>
    <xf numFmtId="49" fontId="9" fillId="2" borderId="19" xfId="0" applyNumberFormat="1" applyFont="1" applyFill="1" applyBorder="1" applyAlignment="1">
      <alignment vertical="center"/>
    </xf>
    <xf numFmtId="49" fontId="7" fillId="2" borderId="40" xfId="0" applyNumberFormat="1" applyFont="1" applyFill="1" applyBorder="1" applyAlignment="1">
      <alignment vertical="center"/>
    </xf>
    <xf numFmtId="0" fontId="9" fillId="2" borderId="41" xfId="0" applyFont="1" applyFill="1" applyBorder="1" applyAlignment="1"/>
    <xf numFmtId="0" fontId="9" fillId="2" borderId="42" xfId="0" applyFont="1" applyFill="1" applyBorder="1" applyAlignment="1"/>
    <xf numFmtId="49" fontId="9" fillId="2" borderId="43" xfId="0" applyNumberFormat="1" applyFont="1" applyFill="1" applyBorder="1" applyAlignment="1">
      <alignment vertical="center"/>
    </xf>
    <xf numFmtId="0" fontId="9" fillId="2" borderId="44" xfId="0" applyFont="1" applyFill="1" applyBorder="1" applyAlignment="1"/>
    <xf numFmtId="49" fontId="9" fillId="2" borderId="45" xfId="0" applyNumberFormat="1" applyFont="1" applyFill="1" applyBorder="1" applyAlignment="1">
      <alignment vertical="center"/>
    </xf>
    <xf numFmtId="0" fontId="9" fillId="2" borderId="46" xfId="0" applyFont="1" applyFill="1" applyBorder="1" applyAlignment="1"/>
    <xf numFmtId="0" fontId="9" fillId="2" borderId="47" xfId="0" applyFont="1" applyFill="1" applyBorder="1" applyAlignment="1"/>
    <xf numFmtId="0" fontId="7" fillId="6" borderId="19" xfId="0" applyFont="1" applyFill="1" applyBorder="1" applyAlignment="1">
      <alignment vertical="center"/>
    </xf>
    <xf numFmtId="0" fontId="4" fillId="8" borderId="18" xfId="0" applyFont="1" applyFill="1" applyBorder="1" applyAlignment="1">
      <alignment vertical="center"/>
    </xf>
    <xf numFmtId="49" fontId="12" fillId="8" borderId="19" xfId="0" applyNumberFormat="1" applyFont="1" applyFill="1" applyBorder="1" applyAlignment="1">
      <alignment vertical="center"/>
    </xf>
    <xf numFmtId="0" fontId="4" fillId="8" borderId="19" xfId="0" applyFont="1" applyFill="1" applyBorder="1" applyAlignment="1">
      <alignment vertical="center"/>
    </xf>
    <xf numFmtId="0" fontId="4" fillId="8" borderId="48" xfId="0" applyFont="1" applyFill="1" applyBorder="1" applyAlignment="1">
      <alignment vertical="center"/>
    </xf>
    <xf numFmtId="49" fontId="7" fillId="7" borderId="49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2" fillId="2" borderId="53" xfId="0" applyNumberFormat="1" applyFont="1" applyFill="1" applyBorder="1" applyAlignment="1"/>
    <xf numFmtId="49" fontId="2" fillId="2" borderId="53" xfId="0" applyNumberFormat="1" applyFont="1" applyFill="1" applyBorder="1" applyAlignment="1">
      <alignment horizontal="center"/>
    </xf>
    <xf numFmtId="49" fontId="2" fillId="2" borderId="52" xfId="0" applyNumberFormat="1" applyFont="1" applyFill="1" applyBorder="1" applyAlignment="1"/>
    <xf numFmtId="49" fontId="2" fillId="2" borderId="52" xfId="0" applyNumberFormat="1" applyFont="1" applyFill="1" applyBorder="1" applyAlignment="1">
      <alignment horizontal="center"/>
    </xf>
    <xf numFmtId="49" fontId="2" fillId="2" borderId="52" xfId="0" applyNumberFormat="1" applyFont="1" applyFill="1" applyBorder="1" applyAlignment="1">
      <alignment wrapText="1"/>
    </xf>
    <xf numFmtId="3" fontId="7" fillId="0" borderId="5" xfId="0" applyNumberFormat="1" applyFont="1" applyFill="1" applyBorder="1" applyAlignment="1">
      <alignment vertical="center"/>
    </xf>
    <xf numFmtId="9" fontId="9" fillId="0" borderId="33" xfId="0" applyNumberFormat="1" applyFont="1" applyFill="1" applyBorder="1" applyAlignment="1"/>
    <xf numFmtId="0" fontId="7" fillId="0" borderId="5" xfId="0" applyNumberFormat="1" applyFont="1" applyFill="1" applyBorder="1" applyAlignment="1">
      <alignment vertical="center"/>
    </xf>
    <xf numFmtId="165" fontId="7" fillId="0" borderId="5" xfId="0" applyNumberFormat="1" applyFont="1" applyFill="1" applyBorder="1" applyAlignment="1">
      <alignment vertical="center"/>
    </xf>
    <xf numFmtId="0" fontId="7" fillId="0" borderId="50" xfId="0" applyNumberFormat="1" applyFont="1" applyFill="1" applyBorder="1" applyAlignment="1">
      <alignment vertical="center"/>
    </xf>
    <xf numFmtId="0" fontId="7" fillId="0" borderId="51" xfId="0" applyNumberFormat="1" applyFont="1" applyFill="1" applyBorder="1" applyAlignment="1">
      <alignment vertical="center"/>
    </xf>
    <xf numFmtId="165" fontId="7" fillId="0" borderId="35" xfId="0" applyNumberFormat="1" applyFont="1" applyFill="1" applyBorder="1" applyAlignment="1">
      <alignment vertical="center"/>
    </xf>
    <xf numFmtId="165" fontId="7" fillId="0" borderId="36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0" fillId="2" borderId="56" xfId="0" applyFont="1" applyFill="1" applyBorder="1" applyAlignment="1"/>
    <xf numFmtId="49" fontId="2" fillId="2" borderId="52" xfId="0" applyNumberFormat="1" applyFont="1" applyFill="1" applyBorder="1" applyAlignment="1">
      <alignment vertical="center" wrapText="1"/>
    </xf>
    <xf numFmtId="49" fontId="2" fillId="2" borderId="55" xfId="0" applyNumberFormat="1" applyFont="1" applyFill="1" applyBorder="1" applyAlignment="1">
      <alignment horizontal="left" vertical="center" wrapText="1"/>
    </xf>
    <xf numFmtId="49" fontId="2" fillId="2" borderId="55" xfId="0" applyNumberFormat="1" applyFont="1" applyFill="1" applyBorder="1" applyAlignment="1">
      <alignment horizontal="left"/>
    </xf>
    <xf numFmtId="49" fontId="2" fillId="2" borderId="55" xfId="0" applyNumberFormat="1" applyFont="1" applyFill="1" applyBorder="1" applyAlignment="1">
      <alignment horizontal="left" wrapText="1"/>
    </xf>
    <xf numFmtId="14" fontId="2" fillId="2" borderId="5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/>
    <xf numFmtId="49" fontId="13" fillId="3" borderId="52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0" fontId="2" fillId="2" borderId="57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3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3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3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3" fillId="3" borderId="13" xfId="0" applyNumberFormat="1" applyFont="1" applyFill="1" applyBorder="1" applyAlignment="1">
      <alignment horizontal="center" vertical="center"/>
    </xf>
    <xf numFmtId="49" fontId="13" fillId="3" borderId="13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3" fillId="3" borderId="11" xfId="0" applyNumberFormat="1" applyFont="1" applyFill="1" applyBorder="1" applyAlignment="1">
      <alignment horizontal="center" vertical="center"/>
    </xf>
    <xf numFmtId="49" fontId="13" fillId="3" borderId="11" xfId="0" applyNumberFormat="1" applyFont="1" applyFill="1" applyBorder="1" applyAlignment="1">
      <alignment horizontal="center" vertical="center" wrapText="1"/>
    </xf>
    <xf numFmtId="49" fontId="3" fillId="3" borderId="54" xfId="0" applyNumberFormat="1" applyFont="1" applyFill="1" applyBorder="1" applyAlignment="1">
      <alignment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vertical="center"/>
    </xf>
    <xf numFmtId="3" fontId="3" fillId="3" borderId="54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13" fillId="5" borderId="23" xfId="0" applyNumberFormat="1" applyFont="1" applyFill="1" applyBorder="1" applyAlignment="1">
      <alignment vertical="center"/>
    </xf>
    <xf numFmtId="0" fontId="13" fillId="5" borderId="24" xfId="0" applyFont="1" applyFill="1" applyBorder="1" applyAlignment="1">
      <alignment vertical="center"/>
    </xf>
    <xf numFmtId="164" fontId="13" fillId="5" borderId="25" xfId="0" applyNumberFormat="1" applyFont="1" applyFill="1" applyBorder="1" applyAlignment="1">
      <alignment vertical="center"/>
    </xf>
    <xf numFmtId="49" fontId="13" fillId="3" borderId="26" xfId="0" applyNumberFormat="1" applyFont="1" applyFill="1" applyBorder="1" applyAlignment="1">
      <alignment vertical="center"/>
    </xf>
    <xf numFmtId="0" fontId="13" fillId="3" borderId="13" xfId="0" applyFont="1" applyFill="1" applyBorder="1" applyAlignment="1">
      <alignment vertical="center"/>
    </xf>
    <xf numFmtId="164" fontId="13" fillId="3" borderId="27" xfId="0" applyNumberFormat="1" applyFont="1" applyFill="1" applyBorder="1" applyAlignment="1">
      <alignment vertical="center"/>
    </xf>
    <xf numFmtId="49" fontId="13" fillId="5" borderId="26" xfId="0" applyNumberFormat="1" applyFont="1" applyFill="1" applyBorder="1" applyAlignment="1">
      <alignment vertical="center"/>
    </xf>
    <xf numFmtId="0" fontId="13" fillId="5" borderId="13" xfId="0" applyFont="1" applyFill="1" applyBorder="1" applyAlignment="1">
      <alignment vertical="center"/>
    </xf>
    <xf numFmtId="164" fontId="13" fillId="5" borderId="27" xfId="0" applyNumberFormat="1" applyFont="1" applyFill="1" applyBorder="1" applyAlignment="1">
      <alignment vertical="center"/>
    </xf>
    <xf numFmtId="49" fontId="13" fillId="5" borderId="28" xfId="0" applyNumberFormat="1" applyFont="1" applyFill="1" applyBorder="1" applyAlignment="1">
      <alignment vertical="center"/>
    </xf>
    <xf numFmtId="0" fontId="13" fillId="5" borderId="29" xfId="0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52" xfId="0" applyNumberFormat="1" applyFont="1" applyFill="1" applyBorder="1" applyAlignment="1">
      <alignment horizontal="right"/>
    </xf>
    <xf numFmtId="49" fontId="2" fillId="2" borderId="52" xfId="0" applyNumberFormat="1" applyFont="1" applyFill="1" applyBorder="1" applyAlignment="1">
      <alignment horizontal="right"/>
    </xf>
    <xf numFmtId="3" fontId="2" fillId="2" borderId="52" xfId="0" applyNumberFormat="1" applyFont="1" applyFill="1" applyBorder="1" applyAlignment="1">
      <alignment horizontal="right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2" fillId="2" borderId="13" xfId="0" applyNumberFormat="1" applyFont="1" applyFill="1" applyBorder="1" applyAlignment="1">
      <alignment horizontal="right" vertical="center"/>
    </xf>
    <xf numFmtId="0" fontId="2" fillId="2" borderId="53" xfId="0" applyNumberFormat="1" applyFont="1" applyFill="1" applyBorder="1" applyAlignment="1">
      <alignment horizontal="right"/>
    </xf>
    <xf numFmtId="49" fontId="2" fillId="2" borderId="53" xfId="0" applyNumberFormat="1" applyFont="1" applyFill="1" applyBorder="1" applyAlignment="1">
      <alignment horizontal="right"/>
    </xf>
    <xf numFmtId="3" fontId="2" fillId="2" borderId="53" xfId="0" applyNumberFormat="1" applyFont="1" applyFill="1" applyBorder="1" applyAlignment="1">
      <alignment horizontal="right"/>
    </xf>
    <xf numFmtId="164" fontId="13" fillId="5" borderId="29" xfId="0" applyNumberFormat="1" applyFont="1" applyFill="1" applyBorder="1" applyAlignment="1">
      <alignment vertical="center"/>
    </xf>
    <xf numFmtId="49" fontId="12" fillId="8" borderId="37" xfId="0" applyNumberFormat="1" applyFont="1" applyFill="1" applyBorder="1" applyAlignment="1">
      <alignment vertical="center"/>
    </xf>
    <xf numFmtId="0" fontId="7" fillId="8" borderId="38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134937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4"/>
  <sheetViews>
    <sheetView showGridLines="0" tabSelected="1" topLeftCell="A49" zoomScaleNormal="100" workbookViewId="0">
      <selection activeCell="K19" sqref="K1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7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2"/>
      <c r="C8" s="3"/>
      <c r="D8" s="2"/>
      <c r="E8" s="3"/>
      <c r="F8" s="3"/>
      <c r="G8" s="3"/>
    </row>
    <row r="9" spans="1:7" ht="12" customHeight="1" x14ac:dyDescent="0.25">
      <c r="A9" s="25"/>
      <c r="B9" s="79" t="s">
        <v>0</v>
      </c>
      <c r="C9" s="75" t="s">
        <v>53</v>
      </c>
      <c r="D9" s="80"/>
      <c r="E9" s="141" t="s">
        <v>83</v>
      </c>
      <c r="F9" s="142"/>
      <c r="G9" s="78">
        <v>30</v>
      </c>
    </row>
    <row r="10" spans="1:7" ht="38.25" customHeight="1" x14ac:dyDescent="0.25">
      <c r="A10" s="25"/>
      <c r="B10" s="73" t="s">
        <v>1</v>
      </c>
      <c r="C10" s="74" t="s">
        <v>54</v>
      </c>
      <c r="D10" s="80"/>
      <c r="E10" s="139" t="s">
        <v>2</v>
      </c>
      <c r="F10" s="140"/>
      <c r="G10" s="5" t="s">
        <v>55</v>
      </c>
    </row>
    <row r="11" spans="1:7" ht="18" customHeight="1" x14ac:dyDescent="0.25">
      <c r="A11" s="25"/>
      <c r="B11" s="73" t="s">
        <v>3</v>
      </c>
      <c r="C11" s="75" t="s">
        <v>4</v>
      </c>
      <c r="D11" s="80"/>
      <c r="E11" s="139" t="s">
        <v>56</v>
      </c>
      <c r="F11" s="140"/>
      <c r="G11" s="78">
        <v>5000</v>
      </c>
    </row>
    <row r="12" spans="1:7" ht="11.25" customHeight="1" x14ac:dyDescent="0.25">
      <c r="A12" s="25"/>
      <c r="B12" s="73" t="s">
        <v>5</v>
      </c>
      <c r="C12" s="76" t="s">
        <v>57</v>
      </c>
      <c r="D12" s="80"/>
      <c r="E12" s="70" t="s">
        <v>6</v>
      </c>
      <c r="F12" s="71"/>
      <c r="G12" s="7">
        <f>(G9*G11)</f>
        <v>150000</v>
      </c>
    </row>
    <row r="13" spans="1:7" ht="11.25" customHeight="1" x14ac:dyDescent="0.25">
      <c r="A13" s="25"/>
      <c r="B13" s="73" t="s">
        <v>7</v>
      </c>
      <c r="C13" s="75" t="s">
        <v>58</v>
      </c>
      <c r="D13" s="80"/>
      <c r="E13" s="139" t="s">
        <v>8</v>
      </c>
      <c r="F13" s="140"/>
      <c r="G13" s="5" t="s">
        <v>59</v>
      </c>
    </row>
    <row r="14" spans="1:7" ht="13.5" customHeight="1" x14ac:dyDescent="0.25">
      <c r="A14" s="25"/>
      <c r="B14" s="73" t="s">
        <v>9</v>
      </c>
      <c r="C14" s="75" t="s">
        <v>58</v>
      </c>
      <c r="D14" s="80"/>
      <c r="E14" s="139" t="s">
        <v>10</v>
      </c>
      <c r="F14" s="140"/>
      <c r="G14" s="5" t="s">
        <v>60</v>
      </c>
    </row>
    <row r="15" spans="1:7" ht="25.5" customHeight="1" x14ac:dyDescent="0.25">
      <c r="A15" s="25"/>
      <c r="B15" s="73" t="s">
        <v>11</v>
      </c>
      <c r="C15" s="77" t="s">
        <v>92</v>
      </c>
      <c r="D15" s="80"/>
      <c r="E15" s="143" t="s">
        <v>12</v>
      </c>
      <c r="F15" s="144"/>
      <c r="G15" s="6" t="s">
        <v>84</v>
      </c>
    </row>
    <row r="16" spans="1:7" ht="12" customHeight="1" x14ac:dyDescent="0.25">
      <c r="A16" s="2"/>
      <c r="B16" s="81"/>
      <c r="C16" s="82"/>
      <c r="D16" s="83"/>
      <c r="E16" s="84"/>
      <c r="F16" s="84"/>
      <c r="G16" s="85"/>
    </row>
    <row r="17" spans="1:7" ht="12" customHeight="1" x14ac:dyDescent="0.25">
      <c r="A17" s="8"/>
      <c r="B17" s="145" t="s">
        <v>91</v>
      </c>
      <c r="C17" s="146"/>
      <c r="D17" s="146"/>
      <c r="E17" s="146"/>
      <c r="F17" s="146"/>
      <c r="G17" s="146"/>
    </row>
    <row r="18" spans="1:7" ht="12" customHeight="1" x14ac:dyDescent="0.25">
      <c r="A18" s="2"/>
      <c r="B18" s="86"/>
      <c r="C18" s="87"/>
      <c r="D18" s="87"/>
      <c r="E18" s="87"/>
      <c r="F18" s="88"/>
      <c r="G18" s="88"/>
    </row>
    <row r="19" spans="1:7" ht="12" customHeight="1" x14ac:dyDescent="0.25">
      <c r="A19" s="4"/>
      <c r="B19" s="89" t="s">
        <v>13</v>
      </c>
      <c r="C19" s="90"/>
      <c r="D19" s="91"/>
      <c r="E19" s="91"/>
      <c r="F19" s="91"/>
      <c r="G19" s="91"/>
    </row>
    <row r="20" spans="1:7" ht="24" customHeight="1" x14ac:dyDescent="0.25">
      <c r="A20" s="8"/>
      <c r="B20" s="92" t="s">
        <v>14</v>
      </c>
      <c r="C20" s="92" t="s">
        <v>15</v>
      </c>
      <c r="D20" s="92" t="s">
        <v>16</v>
      </c>
      <c r="E20" s="92" t="s">
        <v>17</v>
      </c>
      <c r="F20" s="92" t="s">
        <v>18</v>
      </c>
      <c r="G20" s="92" t="s">
        <v>19</v>
      </c>
    </row>
    <row r="21" spans="1:7" ht="12.75" customHeight="1" x14ac:dyDescent="0.25">
      <c r="A21" s="8"/>
      <c r="B21" s="69" t="s">
        <v>87</v>
      </c>
      <c r="C21" s="9" t="s">
        <v>20</v>
      </c>
      <c r="D21" s="123">
        <v>0.03</v>
      </c>
      <c r="E21" s="6" t="s">
        <v>61</v>
      </c>
      <c r="F21" s="7">
        <v>18000</v>
      </c>
      <c r="G21" s="7">
        <f>(D21*F21)</f>
        <v>540</v>
      </c>
    </row>
    <row r="22" spans="1:7" ht="12.75" customHeight="1" x14ac:dyDescent="0.25">
      <c r="A22" s="8"/>
      <c r="B22" s="69" t="s">
        <v>62</v>
      </c>
      <c r="C22" s="9" t="s">
        <v>20</v>
      </c>
      <c r="D22" s="123">
        <f>0.03*3*7</f>
        <v>0.63</v>
      </c>
      <c r="E22" s="6" t="s">
        <v>63</v>
      </c>
      <c r="F22" s="7">
        <v>18000</v>
      </c>
      <c r="G22" s="7">
        <f>(D22*F22)</f>
        <v>11340</v>
      </c>
    </row>
    <row r="23" spans="1:7" ht="12.75" customHeight="1" x14ac:dyDescent="0.25">
      <c r="A23" s="8"/>
      <c r="B23" s="69" t="s">
        <v>64</v>
      </c>
      <c r="C23" s="9" t="s">
        <v>20</v>
      </c>
      <c r="D23" s="123">
        <f>0.03*2</f>
        <v>0.06</v>
      </c>
      <c r="E23" s="6" t="s">
        <v>75</v>
      </c>
      <c r="F23" s="7">
        <v>18000</v>
      </c>
      <c r="G23" s="7">
        <f>(D23*F23)</f>
        <v>1080</v>
      </c>
    </row>
    <row r="24" spans="1:7" ht="12.75" customHeight="1" x14ac:dyDescent="0.25">
      <c r="A24" s="8"/>
      <c r="B24" s="69" t="s">
        <v>66</v>
      </c>
      <c r="C24" s="9" t="s">
        <v>20</v>
      </c>
      <c r="D24" s="123">
        <v>0.5</v>
      </c>
      <c r="E24" s="6" t="s">
        <v>67</v>
      </c>
      <c r="F24" s="7">
        <v>18000</v>
      </c>
      <c r="G24" s="7">
        <f>(D24*F24)</f>
        <v>9000</v>
      </c>
    </row>
    <row r="25" spans="1:7" ht="12.75" customHeight="1" x14ac:dyDescent="0.25">
      <c r="A25" s="8"/>
      <c r="B25" s="11" t="s">
        <v>21</v>
      </c>
      <c r="C25" s="12"/>
      <c r="D25" s="124"/>
      <c r="E25" s="124"/>
      <c r="F25" s="124"/>
      <c r="G25" s="125">
        <f>SUM(G21:G24)</f>
        <v>21960</v>
      </c>
    </row>
    <row r="26" spans="1:7" ht="12" customHeight="1" x14ac:dyDescent="0.25">
      <c r="A26" s="2"/>
      <c r="B26" s="86"/>
      <c r="C26" s="88"/>
      <c r="D26" s="88"/>
      <c r="E26" s="88"/>
      <c r="F26" s="93"/>
      <c r="G26" s="93"/>
    </row>
    <row r="27" spans="1:7" ht="12" customHeight="1" x14ac:dyDescent="0.25">
      <c r="A27" s="4"/>
      <c r="B27" s="94" t="s">
        <v>68</v>
      </c>
      <c r="C27" s="95"/>
      <c r="D27" s="96"/>
      <c r="E27" s="96"/>
      <c r="F27" s="97"/>
      <c r="G27" s="97"/>
    </row>
    <row r="28" spans="1:7" ht="24" customHeight="1" x14ac:dyDescent="0.25">
      <c r="A28" s="4"/>
      <c r="B28" s="98" t="s">
        <v>14</v>
      </c>
      <c r="C28" s="99" t="s">
        <v>15</v>
      </c>
      <c r="D28" s="99" t="s">
        <v>69</v>
      </c>
      <c r="E28" s="98" t="s">
        <v>17</v>
      </c>
      <c r="F28" s="99" t="s">
        <v>18</v>
      </c>
      <c r="G28" s="98" t="s">
        <v>19</v>
      </c>
    </row>
    <row r="29" spans="1:7" ht="12.75" customHeight="1" x14ac:dyDescent="0.25">
      <c r="A29" s="4"/>
      <c r="B29" s="54" t="s">
        <v>81</v>
      </c>
      <c r="C29" s="55" t="s">
        <v>29</v>
      </c>
      <c r="D29" s="126">
        <v>15</v>
      </c>
      <c r="E29" s="126" t="s">
        <v>76</v>
      </c>
      <c r="F29" s="7">
        <v>1000</v>
      </c>
      <c r="G29" s="132">
        <f>+D29*F29</f>
        <v>15000</v>
      </c>
    </row>
    <row r="30" spans="1:7" ht="12.75" customHeight="1" x14ac:dyDescent="0.25">
      <c r="A30" s="4"/>
      <c r="B30" s="60" t="s">
        <v>80</v>
      </c>
      <c r="C30" s="59" t="s">
        <v>30</v>
      </c>
      <c r="D30" s="127">
        <v>10</v>
      </c>
      <c r="E30" s="128" t="s">
        <v>79</v>
      </c>
      <c r="F30" s="129">
        <v>800</v>
      </c>
      <c r="G30" s="129">
        <f>(D30*F30)</f>
        <v>8000</v>
      </c>
    </row>
    <row r="31" spans="1:7" ht="12" customHeight="1" x14ac:dyDescent="0.25">
      <c r="A31" s="4"/>
      <c r="B31" s="13" t="s">
        <v>22</v>
      </c>
      <c r="C31" s="14"/>
      <c r="D31" s="130"/>
      <c r="E31" s="130"/>
      <c r="F31" s="130"/>
      <c r="G31" s="131">
        <f>SUM(G29:G30)</f>
        <v>23000</v>
      </c>
    </row>
    <row r="32" spans="1:7" ht="12" customHeight="1" x14ac:dyDescent="0.25">
      <c r="A32" s="2"/>
      <c r="B32" s="100"/>
      <c r="C32" s="101"/>
      <c r="D32" s="101"/>
      <c r="E32" s="101"/>
      <c r="F32" s="102"/>
      <c r="G32" s="102"/>
    </row>
    <row r="33" spans="1:11" ht="12" customHeight="1" x14ac:dyDescent="0.25">
      <c r="A33" s="4"/>
      <c r="B33" s="94" t="s">
        <v>23</v>
      </c>
      <c r="C33" s="95"/>
      <c r="D33" s="96"/>
      <c r="E33" s="96"/>
      <c r="F33" s="97"/>
      <c r="G33" s="97"/>
    </row>
    <row r="34" spans="1:11" ht="24" customHeight="1" x14ac:dyDescent="0.25">
      <c r="A34" s="4"/>
      <c r="B34" s="103" t="s">
        <v>14</v>
      </c>
      <c r="C34" s="103" t="s">
        <v>15</v>
      </c>
      <c r="D34" s="103" t="s">
        <v>16</v>
      </c>
      <c r="E34" s="103" t="s">
        <v>17</v>
      </c>
      <c r="F34" s="104" t="s">
        <v>18</v>
      </c>
      <c r="G34" s="103" t="s">
        <v>19</v>
      </c>
    </row>
    <row r="35" spans="1:11" ht="12.75" customHeight="1" x14ac:dyDescent="0.25">
      <c r="A35" s="8"/>
      <c r="B35" s="69" t="s">
        <v>70</v>
      </c>
      <c r="C35" s="9" t="s">
        <v>24</v>
      </c>
      <c r="D35" s="10">
        <v>1</v>
      </c>
      <c r="E35" s="6" t="s">
        <v>71</v>
      </c>
      <c r="F35" s="7">
        <v>12000</v>
      </c>
      <c r="G35" s="7">
        <f t="shared" ref="G35" si="0">(D35*F35)</f>
        <v>12000</v>
      </c>
    </row>
    <row r="36" spans="1:11" ht="12.75" customHeight="1" x14ac:dyDescent="0.25">
      <c r="A36" s="4"/>
      <c r="B36" s="13" t="s">
        <v>25</v>
      </c>
      <c r="C36" s="14"/>
      <c r="D36" s="14"/>
      <c r="E36" s="14"/>
      <c r="F36" s="15"/>
      <c r="G36" s="16">
        <f>SUM(G35:G35)</f>
        <v>12000</v>
      </c>
    </row>
    <row r="37" spans="1:11" ht="12" customHeight="1" x14ac:dyDescent="0.25">
      <c r="A37" s="2"/>
      <c r="B37" s="100"/>
      <c r="C37" s="101"/>
      <c r="D37" s="101"/>
      <c r="E37" s="101"/>
      <c r="F37" s="102"/>
      <c r="G37" s="102"/>
    </row>
    <row r="38" spans="1:11" ht="12" customHeight="1" x14ac:dyDescent="0.25">
      <c r="A38" s="4"/>
      <c r="B38" s="94" t="s">
        <v>26</v>
      </c>
      <c r="C38" s="95"/>
      <c r="D38" s="96"/>
      <c r="E38" s="96"/>
      <c r="F38" s="97"/>
      <c r="G38" s="97"/>
    </row>
    <row r="39" spans="1:11" ht="24" customHeight="1" x14ac:dyDescent="0.25">
      <c r="A39" s="4"/>
      <c r="B39" s="104" t="s">
        <v>27</v>
      </c>
      <c r="C39" s="104" t="s">
        <v>28</v>
      </c>
      <c r="D39" s="104" t="s">
        <v>73</v>
      </c>
      <c r="E39" s="104" t="s">
        <v>17</v>
      </c>
      <c r="F39" s="104" t="s">
        <v>18</v>
      </c>
      <c r="G39" s="104" t="s">
        <v>19</v>
      </c>
      <c r="K39" s="53"/>
    </row>
    <row r="40" spans="1:11" ht="12.75" customHeight="1" x14ac:dyDescent="0.25">
      <c r="A40" s="8"/>
      <c r="B40" s="56" t="s">
        <v>77</v>
      </c>
      <c r="C40" s="57" t="s">
        <v>72</v>
      </c>
      <c r="D40" s="133">
        <v>8</v>
      </c>
      <c r="E40" s="134" t="s">
        <v>65</v>
      </c>
      <c r="F40" s="135">
        <v>1000</v>
      </c>
      <c r="G40" s="135">
        <f>(D40*F40)</f>
        <v>8000</v>
      </c>
    </row>
    <row r="41" spans="1:11" ht="12.75" customHeight="1" x14ac:dyDescent="0.25">
      <c r="A41" s="25"/>
      <c r="B41" s="58" t="s">
        <v>78</v>
      </c>
      <c r="C41" s="59" t="s">
        <v>90</v>
      </c>
      <c r="D41" s="127">
        <v>2</v>
      </c>
      <c r="E41" s="128" t="s">
        <v>79</v>
      </c>
      <c r="F41" s="129">
        <v>2000</v>
      </c>
      <c r="G41" s="129">
        <f>(D41*F41)</f>
        <v>4000</v>
      </c>
    </row>
    <row r="42" spans="1:11" ht="13.5" customHeight="1" x14ac:dyDescent="0.25">
      <c r="A42" s="4"/>
      <c r="B42" s="105" t="s">
        <v>31</v>
      </c>
      <c r="C42" s="106"/>
      <c r="D42" s="106"/>
      <c r="E42" s="106"/>
      <c r="F42" s="107"/>
      <c r="G42" s="108">
        <f>SUM(G40:G41)</f>
        <v>12000</v>
      </c>
    </row>
    <row r="43" spans="1:11" ht="12" customHeight="1" x14ac:dyDescent="0.25">
      <c r="A43" s="2"/>
      <c r="B43" s="100"/>
      <c r="C43" s="101"/>
      <c r="D43" s="101"/>
      <c r="E43" s="109"/>
      <c r="F43" s="102"/>
      <c r="G43" s="102"/>
    </row>
    <row r="44" spans="1:11" ht="12" customHeight="1" x14ac:dyDescent="0.25">
      <c r="A44" s="2"/>
      <c r="B44" s="110"/>
      <c r="C44" s="110"/>
      <c r="D44" s="110"/>
      <c r="E44" s="110"/>
      <c r="F44" s="111"/>
      <c r="G44" s="111"/>
    </row>
    <row r="45" spans="1:11" ht="12" customHeight="1" x14ac:dyDescent="0.25">
      <c r="A45" s="25"/>
      <c r="B45" s="112" t="s">
        <v>33</v>
      </c>
      <c r="C45" s="113"/>
      <c r="D45" s="113"/>
      <c r="E45" s="113"/>
      <c r="F45" s="113"/>
      <c r="G45" s="114">
        <f>G25+G36+G42+G31</f>
        <v>68960</v>
      </c>
    </row>
    <row r="46" spans="1:11" ht="12" customHeight="1" x14ac:dyDescent="0.25">
      <c r="A46" s="25"/>
      <c r="B46" s="115" t="s">
        <v>34</v>
      </c>
      <c r="C46" s="116"/>
      <c r="D46" s="116"/>
      <c r="E46" s="116"/>
      <c r="F46" s="116"/>
      <c r="G46" s="117">
        <f>G45*0.05</f>
        <v>3448</v>
      </c>
    </row>
    <row r="47" spans="1:11" ht="12" customHeight="1" x14ac:dyDescent="0.25">
      <c r="A47" s="25"/>
      <c r="B47" s="118" t="s">
        <v>35</v>
      </c>
      <c r="C47" s="119"/>
      <c r="D47" s="119"/>
      <c r="E47" s="119"/>
      <c r="F47" s="119"/>
      <c r="G47" s="120">
        <f>G46+G45</f>
        <v>72408</v>
      </c>
    </row>
    <row r="48" spans="1:11" ht="12" customHeight="1" x14ac:dyDescent="0.25">
      <c r="A48" s="25"/>
      <c r="B48" s="115" t="s">
        <v>36</v>
      </c>
      <c r="C48" s="116"/>
      <c r="D48" s="116"/>
      <c r="E48" s="116"/>
      <c r="F48" s="116"/>
      <c r="G48" s="117">
        <f>G12</f>
        <v>150000</v>
      </c>
    </row>
    <row r="49" spans="1:7" ht="12" customHeight="1" x14ac:dyDescent="0.25">
      <c r="A49" s="25"/>
      <c r="B49" s="121" t="s">
        <v>37</v>
      </c>
      <c r="C49" s="122"/>
      <c r="D49" s="122"/>
      <c r="E49" s="122"/>
      <c r="F49" s="122"/>
      <c r="G49" s="136">
        <f>G48-G47</f>
        <v>77592</v>
      </c>
    </row>
    <row r="50" spans="1:7" ht="12" customHeight="1" x14ac:dyDescent="0.25">
      <c r="A50" s="25"/>
      <c r="B50" s="26" t="s">
        <v>38</v>
      </c>
      <c r="C50" s="27"/>
      <c r="D50" s="27"/>
      <c r="E50" s="27"/>
      <c r="F50" s="27"/>
      <c r="G50" s="22"/>
    </row>
    <row r="51" spans="1:7" ht="12.75" customHeight="1" thickBot="1" x14ac:dyDescent="0.3">
      <c r="A51" s="25"/>
      <c r="B51" s="28"/>
      <c r="C51" s="27"/>
      <c r="D51" s="27"/>
      <c r="E51" s="27"/>
      <c r="F51" s="27"/>
      <c r="G51" s="22"/>
    </row>
    <row r="52" spans="1:7" ht="12" customHeight="1" x14ac:dyDescent="0.25">
      <c r="A52" s="25"/>
      <c r="B52" s="39" t="s">
        <v>39</v>
      </c>
      <c r="C52" s="40"/>
      <c r="D52" s="40"/>
      <c r="E52" s="40"/>
      <c r="F52" s="41"/>
      <c r="G52" s="22"/>
    </row>
    <row r="53" spans="1:7" ht="12" customHeight="1" x14ac:dyDescent="0.25">
      <c r="A53" s="25"/>
      <c r="B53" s="42" t="s">
        <v>40</v>
      </c>
      <c r="C53" s="24"/>
      <c r="D53" s="24"/>
      <c r="E53" s="24"/>
      <c r="F53" s="43"/>
      <c r="G53" s="22"/>
    </row>
    <row r="54" spans="1:7" ht="12" customHeight="1" x14ac:dyDescent="0.25">
      <c r="A54" s="25"/>
      <c r="B54" s="42" t="s">
        <v>41</v>
      </c>
      <c r="C54" s="24"/>
      <c r="D54" s="24"/>
      <c r="E54" s="24"/>
      <c r="F54" s="43"/>
      <c r="G54" s="22"/>
    </row>
    <row r="55" spans="1:7" ht="12" customHeight="1" x14ac:dyDescent="0.25">
      <c r="A55" s="25"/>
      <c r="B55" s="42" t="s">
        <v>42</v>
      </c>
      <c r="C55" s="24"/>
      <c r="D55" s="24"/>
      <c r="E55" s="24"/>
      <c r="F55" s="43"/>
      <c r="G55" s="22"/>
    </row>
    <row r="56" spans="1:7" ht="12" customHeight="1" x14ac:dyDescent="0.25">
      <c r="A56" s="25"/>
      <c r="B56" s="42" t="s">
        <v>43</v>
      </c>
      <c r="C56" s="24"/>
      <c r="D56" s="24"/>
      <c r="E56" s="24"/>
      <c r="F56" s="43"/>
      <c r="G56" s="22"/>
    </row>
    <row r="57" spans="1:7" ht="12" customHeight="1" x14ac:dyDescent="0.25">
      <c r="A57" s="25"/>
      <c r="B57" s="42" t="s">
        <v>44</v>
      </c>
      <c r="C57" s="24"/>
      <c r="D57" s="24"/>
      <c r="E57" s="24"/>
      <c r="F57" s="43"/>
      <c r="G57" s="22"/>
    </row>
    <row r="58" spans="1:7" ht="12.75" customHeight="1" thickBot="1" x14ac:dyDescent="0.3">
      <c r="A58" s="25"/>
      <c r="B58" s="44" t="s">
        <v>45</v>
      </c>
      <c r="C58" s="45"/>
      <c r="D58" s="45"/>
      <c r="E58" s="45"/>
      <c r="F58" s="46"/>
      <c r="G58" s="22"/>
    </row>
    <row r="59" spans="1:7" ht="12.75" customHeight="1" x14ac:dyDescent="0.25">
      <c r="A59" s="25"/>
      <c r="B59" s="37"/>
      <c r="C59" s="24"/>
      <c r="D59" s="24"/>
      <c r="E59" s="24"/>
      <c r="F59" s="24"/>
      <c r="G59" s="22"/>
    </row>
    <row r="60" spans="1:7" ht="15" customHeight="1" thickBot="1" x14ac:dyDescent="0.3">
      <c r="A60" s="25"/>
      <c r="B60" s="137" t="s">
        <v>46</v>
      </c>
      <c r="C60" s="138"/>
      <c r="D60" s="36"/>
      <c r="E60" s="18"/>
      <c r="F60" s="18"/>
      <c r="G60" s="22"/>
    </row>
    <row r="61" spans="1:7" ht="12" customHeight="1" x14ac:dyDescent="0.25">
      <c r="A61" s="25"/>
      <c r="B61" s="30" t="s">
        <v>32</v>
      </c>
      <c r="C61" s="19" t="s">
        <v>88</v>
      </c>
      <c r="D61" s="31" t="s">
        <v>47</v>
      </c>
      <c r="E61" s="18"/>
      <c r="F61" s="18"/>
      <c r="G61" s="22"/>
    </row>
    <row r="62" spans="1:7" ht="12" customHeight="1" x14ac:dyDescent="0.25">
      <c r="A62" s="25"/>
      <c r="B62" s="32" t="s">
        <v>48</v>
      </c>
      <c r="C62" s="61">
        <f>G25</f>
        <v>21960</v>
      </c>
      <c r="D62" s="62">
        <f>(C62/C68)</f>
        <v>0.30328140536957243</v>
      </c>
      <c r="E62" s="18"/>
      <c r="F62" s="18"/>
      <c r="G62" s="22"/>
    </row>
    <row r="63" spans="1:7" ht="12" customHeight="1" x14ac:dyDescent="0.25">
      <c r="A63" s="25"/>
      <c r="B63" s="32" t="s">
        <v>49</v>
      </c>
      <c r="C63" s="63">
        <v>0</v>
      </c>
      <c r="D63" s="62">
        <v>0</v>
      </c>
      <c r="E63" s="18"/>
      <c r="F63" s="18"/>
      <c r="G63" s="22"/>
    </row>
    <row r="64" spans="1:7" ht="12" customHeight="1" x14ac:dyDescent="0.25">
      <c r="A64" s="25"/>
      <c r="B64" s="32" t="s">
        <v>50</v>
      </c>
      <c r="C64" s="61">
        <f>G36</f>
        <v>12000</v>
      </c>
      <c r="D64" s="62">
        <f>(C64/C68)</f>
        <v>0.16572754391779915</v>
      </c>
      <c r="E64" s="18"/>
      <c r="F64" s="18"/>
      <c r="G64" s="22"/>
    </row>
    <row r="65" spans="1:7" ht="12" customHeight="1" x14ac:dyDescent="0.25">
      <c r="A65" s="25"/>
      <c r="B65" s="32" t="s">
        <v>27</v>
      </c>
      <c r="C65" s="61">
        <f>G42</f>
        <v>12000</v>
      </c>
      <c r="D65" s="62">
        <f>(C65/C68)</f>
        <v>0.16572754391779915</v>
      </c>
      <c r="E65" s="18"/>
      <c r="F65" s="18"/>
      <c r="G65" s="22"/>
    </row>
    <row r="66" spans="1:7" ht="12" customHeight="1" x14ac:dyDescent="0.25">
      <c r="A66" s="25"/>
      <c r="B66" s="32" t="s">
        <v>82</v>
      </c>
      <c r="C66" s="64">
        <f>G31</f>
        <v>23000</v>
      </c>
      <c r="D66" s="62">
        <f>(C66/C68)</f>
        <v>0.31764445917578166</v>
      </c>
      <c r="E66" s="21"/>
      <c r="F66" s="21"/>
      <c r="G66" s="22"/>
    </row>
    <row r="67" spans="1:7" ht="12" customHeight="1" x14ac:dyDescent="0.25">
      <c r="A67" s="25"/>
      <c r="B67" s="32" t="s">
        <v>51</v>
      </c>
      <c r="C67" s="64">
        <f xml:space="preserve"> (C62+C63+C64+C65+C66)*0.05</f>
        <v>3448</v>
      </c>
      <c r="D67" s="62">
        <f>(C67/C68)</f>
        <v>4.7619047619047616E-2</v>
      </c>
      <c r="E67" s="21"/>
      <c r="F67" s="21"/>
      <c r="G67" s="22"/>
    </row>
    <row r="68" spans="1:7" ht="12.75" customHeight="1" thickBot="1" x14ac:dyDescent="0.3">
      <c r="A68" s="25"/>
      <c r="B68" s="33" t="s">
        <v>74</v>
      </c>
      <c r="C68" s="34">
        <f>SUM(C62:C67)</f>
        <v>72408</v>
      </c>
      <c r="D68" s="35">
        <f>SUM(D62:D67)</f>
        <v>1</v>
      </c>
      <c r="E68" s="21"/>
      <c r="F68" s="21"/>
      <c r="G68" s="22"/>
    </row>
    <row r="69" spans="1:7" ht="12" customHeight="1" x14ac:dyDescent="0.25">
      <c r="A69" s="25"/>
      <c r="B69" s="28"/>
      <c r="C69" s="27"/>
      <c r="D69" s="27"/>
      <c r="E69" s="27"/>
      <c r="F69" s="27"/>
      <c r="G69" s="22"/>
    </row>
    <row r="70" spans="1:7" ht="12.75" customHeight="1" x14ac:dyDescent="0.25">
      <c r="A70" s="25"/>
      <c r="B70" s="29"/>
      <c r="C70" s="27"/>
      <c r="D70" s="27"/>
      <c r="E70" s="27"/>
      <c r="F70" s="27"/>
      <c r="G70" s="22"/>
    </row>
    <row r="71" spans="1:7" ht="12" customHeight="1" thickBot="1" x14ac:dyDescent="0.3">
      <c r="A71" s="17"/>
      <c r="B71" s="48"/>
      <c r="C71" s="49" t="s">
        <v>89</v>
      </c>
      <c r="D71" s="50"/>
      <c r="E71" s="51"/>
      <c r="F71" s="20"/>
      <c r="G71" s="22"/>
    </row>
    <row r="72" spans="1:7" ht="12" customHeight="1" x14ac:dyDescent="0.25">
      <c r="A72" s="25"/>
      <c r="B72" s="52" t="s">
        <v>85</v>
      </c>
      <c r="C72" s="65">
        <v>45</v>
      </c>
      <c r="D72" s="65">
        <v>50</v>
      </c>
      <c r="E72" s="66">
        <v>55</v>
      </c>
      <c r="F72" s="47"/>
      <c r="G72" s="23"/>
    </row>
    <row r="73" spans="1:7" ht="12.75" customHeight="1" thickBot="1" x14ac:dyDescent="0.3">
      <c r="A73" s="25"/>
      <c r="B73" s="33" t="s">
        <v>86</v>
      </c>
      <c r="C73" s="67">
        <f>(G47/C72)</f>
        <v>1609.0666666666666</v>
      </c>
      <c r="D73" s="67">
        <f>(G47/D72)</f>
        <v>1448.16</v>
      </c>
      <c r="E73" s="68">
        <f>(G47/E72)</f>
        <v>1316.5090909090909</v>
      </c>
      <c r="F73" s="47"/>
      <c r="G73" s="23"/>
    </row>
    <row r="74" spans="1:7" ht="15.6" customHeight="1" x14ac:dyDescent="0.25">
      <c r="A74" s="25"/>
      <c r="B74" s="38" t="s">
        <v>52</v>
      </c>
      <c r="C74" s="24"/>
      <c r="D74" s="24"/>
      <c r="E74" s="24"/>
      <c r="F74" s="24"/>
      <c r="G74" s="24"/>
    </row>
  </sheetData>
  <mergeCells count="8">
    <mergeCell ref="B60:C6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2022-06-29T19:53:54Z</dcterms:modified>
</cp:coreProperties>
</file>