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perez\DOCUMENTOS\Nora\deptofin\FICHAS 2022\SAN FERNANDO\"/>
    </mc:Choice>
  </mc:AlternateContent>
  <bookViews>
    <workbookView xWindow="0" yWindow="0" windowWidth="28800" windowHeight="11700" tabRatio="779"/>
  </bookViews>
  <sheets>
    <sheet name="Maiz Grano" sheetId="6" r:id="rId1"/>
  </sheets>
  <calcPr calcId="152511"/>
</workbook>
</file>

<file path=xl/calcChain.xml><?xml version="1.0" encoding="utf-8"?>
<calcChain xmlns="http://schemas.openxmlformats.org/spreadsheetml/2006/main">
  <c r="F34" i="6" l="1"/>
  <c r="G37" i="6"/>
  <c r="G23" i="6" l="1"/>
  <c r="G65" i="6"/>
  <c r="G60" i="6"/>
  <c r="G58" i="6"/>
  <c r="G57" i="6"/>
  <c r="G56" i="6"/>
  <c r="G54" i="6"/>
  <c r="G13" i="6" l="1"/>
  <c r="G71" i="6" s="1"/>
  <c r="G22" i="6"/>
  <c r="G25" i="6" s="1"/>
  <c r="C85" i="6" s="1"/>
  <c r="G24" i="6"/>
  <c r="G30" i="6"/>
  <c r="C86" i="6" s="1"/>
  <c r="G51" i="6"/>
  <c r="G53" i="6"/>
  <c r="G66" i="6"/>
  <c r="C89" i="6" s="1"/>
  <c r="G61" i="6" l="1"/>
  <c r="C88" i="6" s="1"/>
  <c r="G42" i="6" l="1"/>
  <c r="G38" i="6"/>
  <c r="G44" i="6"/>
  <c r="G43" i="6"/>
  <c r="G45" i="6"/>
  <c r="G41" i="6"/>
  <c r="G36" i="6"/>
  <c r="G46" i="6" s="1"/>
  <c r="G68" i="6" s="1"/>
  <c r="G69" i="6" s="1"/>
  <c r="G40" i="6"/>
  <c r="G39" i="6"/>
  <c r="G35" i="6"/>
  <c r="G70" i="6" l="1"/>
  <c r="C90" i="6"/>
  <c r="C87" i="6"/>
  <c r="C91" i="6" l="1"/>
  <c r="D90" i="6" s="1"/>
  <c r="D96" i="6"/>
  <c r="G72" i="6"/>
  <c r="C96" i="6"/>
  <c r="E96" i="6"/>
  <c r="D88" i="6" l="1"/>
  <c r="D85" i="6"/>
  <c r="D89" i="6"/>
  <c r="D87" i="6"/>
  <c r="D91" i="6" l="1"/>
</calcChain>
</file>

<file path=xl/sharedStrings.xml><?xml version="1.0" encoding="utf-8"?>
<sst xmlns="http://schemas.openxmlformats.org/spreadsheetml/2006/main" count="168" uniqueCount="118">
  <si>
    <t>Medio</t>
  </si>
  <si>
    <t>INGRESO ESPERADO, con IVA ($)</t>
  </si>
  <si>
    <t>COMUNA/LOCALIDAD</t>
  </si>
  <si>
    <t>Todas</t>
  </si>
  <si>
    <t>FECHA DE COSECHA</t>
  </si>
  <si>
    <t>FECHA PRECIO INSUMOS</t>
  </si>
  <si>
    <t>CONTINGENCIA</t>
  </si>
  <si>
    <t>MANO DE OBRA</t>
  </si>
  <si>
    <t>Labores</t>
  </si>
  <si>
    <t>Unidad</t>
  </si>
  <si>
    <t>N° Jornadas</t>
  </si>
  <si>
    <t xml:space="preserve"> Precio Unitario ($) </t>
  </si>
  <si>
    <t xml:space="preserve"> Sub Total ($) </t>
  </si>
  <si>
    <t>JH</t>
  </si>
  <si>
    <t>Subtotal Jornadas Hombre</t>
  </si>
  <si>
    <t>INSUMOS</t>
  </si>
  <si>
    <t>Insumos</t>
  </si>
  <si>
    <t>Subtotal Insumos</t>
  </si>
  <si>
    <t>OTROS</t>
  </si>
  <si>
    <t>Item</t>
  </si>
  <si>
    <t>Subtotal Otros</t>
  </si>
  <si>
    <t>Más Imprevistos (5%)</t>
  </si>
  <si>
    <t>Septiembre - Octubre</t>
  </si>
  <si>
    <t>RUBRO O CULTIVO</t>
  </si>
  <si>
    <t>REGIÓN</t>
  </si>
  <si>
    <t>VARIEDAD</t>
  </si>
  <si>
    <t>Agroindustria</t>
  </si>
  <si>
    <t>Mayo</t>
  </si>
  <si>
    <t>MAQUINARIA</t>
  </si>
  <si>
    <t>JM</t>
  </si>
  <si>
    <t>Subtotal Costo Maquinaria</t>
  </si>
  <si>
    <t>Septiembre</t>
  </si>
  <si>
    <t>Octubre - Noviembre</t>
  </si>
  <si>
    <t>Siembra y fertilización</t>
  </si>
  <si>
    <t>JORNADAS ANIMAL</t>
  </si>
  <si>
    <t>Subtotal Jornadas Animal</t>
  </si>
  <si>
    <t>Rastraje</t>
  </si>
  <si>
    <t>kg</t>
  </si>
  <si>
    <t>PRECIO ESPERADO ($/kg)</t>
  </si>
  <si>
    <t>Marzo- Abril</t>
  </si>
  <si>
    <t>Movimiento insumos</t>
  </si>
  <si>
    <t>Picar caña</t>
  </si>
  <si>
    <t>Aradura (arado vertedera)</t>
  </si>
  <si>
    <t>Agosto - Septiembre</t>
  </si>
  <si>
    <t>Rastraje (incorp. herb. Insect)</t>
  </si>
  <si>
    <t>Septiembre -Octubre</t>
  </si>
  <si>
    <t>Cosecha</t>
  </si>
  <si>
    <t>Option Pro 32% WG</t>
  </si>
  <si>
    <t>Semilla</t>
  </si>
  <si>
    <t>Aplicación de herbicida</t>
  </si>
  <si>
    <t>Acarreo de insumos</t>
  </si>
  <si>
    <t>Marzo - Abril</t>
  </si>
  <si>
    <t>SEMILLAS</t>
  </si>
  <si>
    <t>FERTILIZANTES</t>
  </si>
  <si>
    <t>HERBICIDAS</t>
  </si>
  <si>
    <t>INSECTICIDAS</t>
  </si>
  <si>
    <t>lt</t>
  </si>
  <si>
    <t>Trazado de acequias</t>
  </si>
  <si>
    <t>Aplicación de nitrógeno</t>
  </si>
  <si>
    <t>Noviembre - Diciembre</t>
  </si>
  <si>
    <t>Septiembre - Noviembre</t>
  </si>
  <si>
    <t>bolsa</t>
  </si>
  <si>
    <t>MAIZ GRANO</t>
  </si>
  <si>
    <t>Mezcla NPK 17-20-20</t>
  </si>
  <si>
    <t>Urea</t>
  </si>
  <si>
    <t>Lib. B. O'Higgins</t>
  </si>
  <si>
    <t>Cultivadora/Aporca/Abonador</t>
  </si>
  <si>
    <t>ENV. 600 GRS</t>
  </si>
  <si>
    <t>Sequía y lluvias</t>
  </si>
  <si>
    <t>Septiembre  - Marzo</t>
  </si>
  <si>
    <t>RENDIMIENTO (kg/Há.)</t>
  </si>
  <si>
    <t>FECHA ESTIMADA  PRECIO VENTA</t>
  </si>
  <si>
    <t>NIVEL TECNOLÓGICO</t>
  </si>
  <si>
    <t>AGENCIA DE ÁREA</t>
  </si>
  <si>
    <t>DESTINO PRODUCCION</t>
  </si>
  <si>
    <t>COSTOS DIRECTOS DE PRODUCCIÓN POR HECTÁREA (INCLUYE IVA)</t>
  </si>
  <si>
    <t>Época (Mes)</t>
  </si>
  <si>
    <t>Unidad (Kg/l/u)</t>
  </si>
  <si>
    <t>Cantidad (Kg/l/u)</t>
  </si>
  <si>
    <t>TOTAL COSTOS DIRECTOS</t>
  </si>
  <si>
    <t>TOTAL COSTOS</t>
  </si>
  <si>
    <t>INGRESOS ESPERADOS</t>
  </si>
  <si>
    <t>RESULTADO ECONOMICO</t>
  </si>
  <si>
    <t>1. Precios de insumos y productos se expresan con IVA.</t>
  </si>
  <si>
    <t>2.  Precio de Insumos corresponde a  precios  colocados en el predio</t>
  </si>
  <si>
    <t>4. Los insumos aplicados (tipo y dosis) son referenciales y deben correspoder al territorio en particular</t>
  </si>
  <si>
    <t>5. El costo de la maquinaria incluye costo del operador, combustible y  arriendo de la maquinaria propiamente tal</t>
  </si>
  <si>
    <t>6. El  costo de la mano de obra incluye impuestos e  imposiciones</t>
  </si>
  <si>
    <t>COMPOSICION COSTOS DE PRODUCCION</t>
  </si>
  <si>
    <t>$/hà</t>
  </si>
  <si>
    <t>%</t>
  </si>
  <si>
    <t>Mano de obra</t>
  </si>
  <si>
    <t>Jornada Animal</t>
  </si>
  <si>
    <t>Maquinaria</t>
  </si>
  <si>
    <t>Otros</t>
  </si>
  <si>
    <t>Imprevistos</t>
  </si>
  <si>
    <t>COSTO TOTAL/hà.</t>
  </si>
  <si>
    <t>ESCENARIOS COSTO UNITARIO  ($/kg)</t>
  </si>
  <si>
    <t>Rendimiento (kg/hà)</t>
  </si>
  <si>
    <t>Costo unitario ($/kg) (*)</t>
  </si>
  <si>
    <t>(*): Este valor representa el valor mìnimo de venta del producto</t>
  </si>
  <si>
    <t>Troya 4E</t>
  </si>
  <si>
    <t>N/A</t>
  </si>
  <si>
    <t>Aporca</t>
  </si>
  <si>
    <t>octubre</t>
  </si>
  <si>
    <t>San  Fernando</t>
  </si>
  <si>
    <t>Primagram Gold 660 SC</t>
  </si>
  <si>
    <t xml:space="preserve">Zoom </t>
  </si>
  <si>
    <t xml:space="preserve"> lt </t>
  </si>
  <si>
    <t>Octubre</t>
  </si>
  <si>
    <r>
      <rPr>
        <u/>
        <sz val="9"/>
        <color indexed="8"/>
        <rFont val="Calibri"/>
        <family val="2"/>
      </rPr>
      <t>Fuente</t>
    </r>
    <r>
      <rPr>
        <sz val="9"/>
        <color indexed="8"/>
        <rFont val="Calibri"/>
        <family val="2"/>
      </rPr>
      <t>: INDAP</t>
    </r>
  </si>
  <si>
    <r>
      <rPr>
        <b/>
        <u/>
        <sz val="9"/>
        <color indexed="8"/>
        <rFont val="Calibri"/>
        <family val="2"/>
      </rPr>
      <t>Notas</t>
    </r>
    <r>
      <rPr>
        <b/>
        <sz val="9"/>
        <color indexed="8"/>
        <rFont val="Calibri"/>
        <family val="2"/>
      </rPr>
      <t>:</t>
    </r>
  </si>
  <si>
    <t>3. Precio esperado por ventas corresponde a precio colocado en el domicilio del comprador, (incluye Ingreso a Feria)</t>
  </si>
  <si>
    <t>abril</t>
  </si>
  <si>
    <t>Chimbarongo, San Fernando, Placilla, Nancagua</t>
  </si>
  <si>
    <t>Riegos (9 )</t>
  </si>
  <si>
    <t>Transporte (Flete)</t>
  </si>
  <si>
    <t>Junio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</si>
</sst>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64" formatCode="_-* #,##0_-;\-* #,##0_-;_-* &quot;-&quot;_-;_-@_-"/>
    <numFmt numFmtId="165" formatCode="_-* #,##0.00_-;\-* #,##0.00_-;_-* &quot;-&quot;??_-;_-@_-"/>
    <numFmt numFmtId="166" formatCode="_-* #,##0.00\ &quot;€&quot;_-;\-* #,##0.00\ &quot;€&quot;_-;_-* &quot;-&quot;??\ &quot;€&quot;_-;_-@_-"/>
    <numFmt numFmtId="167" formatCode="_-* #,##0.00\ _€_-;\-* #,##0.00\ _€_-;_-* &quot;-&quot;??\ _€_-;_-@_-"/>
    <numFmt numFmtId="168" formatCode="_-* #,##0_-;\-* #,##0_-;_-* &quot;-&quot;??_-;_-@_-"/>
    <numFmt numFmtId="169" formatCode="_ * #,##0.0_ ;_ * \-#,##0.0_ ;_ * &quot;-&quot;??_ ;_ @_ "/>
    <numFmt numFmtId="170" formatCode="0.0"/>
    <numFmt numFmtId="171" formatCode="#,##0_ ;\-#,##0\ "/>
    <numFmt numFmtId="172" formatCode="&quot; &quot;* #,##0&quot;   &quot;;&quot;-&quot;* #,##0&quot;   &quot;;&quot; &quot;* &quot;-&quot;??&quot;   &quot;"/>
    <numFmt numFmtId="173" formatCode="&quot; &quot;* #,##0&quot; &quot;;&quot; &quot;* &quot;-&quot;#,##0&quot; &quot;;&quot; &quot;* &quot;- &quot;"/>
  </numFmts>
  <fonts count="20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0"/>
      <name val="Arial"/>
      <family val="2"/>
    </font>
    <font>
      <sz val="8"/>
      <name val="MS Sans Serif"/>
      <family val="2"/>
    </font>
    <font>
      <b/>
      <sz val="9"/>
      <color indexed="9"/>
      <name val="Calibri"/>
      <family val="2"/>
    </font>
    <font>
      <sz val="9"/>
      <color indexed="8"/>
      <name val="Calibri"/>
      <family val="2"/>
    </font>
    <font>
      <sz val="9"/>
      <color indexed="9"/>
      <name val="Calibri"/>
      <family val="2"/>
    </font>
    <font>
      <b/>
      <i/>
      <sz val="9"/>
      <color indexed="9"/>
      <name val="Calibri"/>
      <family val="2"/>
    </font>
    <font>
      <b/>
      <sz val="9"/>
      <color indexed="8"/>
      <name val="Calibri"/>
      <family val="2"/>
    </font>
    <font>
      <b/>
      <sz val="9"/>
      <name val="Calibri"/>
      <family val="2"/>
    </font>
    <font>
      <u/>
      <sz val="9"/>
      <color indexed="8"/>
      <name val="Calibri"/>
      <family val="2"/>
    </font>
    <font>
      <b/>
      <u/>
      <sz val="9"/>
      <color indexed="8"/>
      <name val="Calibri"/>
      <family val="2"/>
    </font>
    <font>
      <sz val="11"/>
      <color theme="1"/>
      <name val="Calibri"/>
      <family val="2"/>
      <scheme val="minor"/>
    </font>
    <font>
      <sz val="9"/>
      <color rgb="FF000000"/>
      <name val="Calibri"/>
      <family val="2"/>
    </font>
    <font>
      <sz val="9"/>
      <color theme="1"/>
      <name val="Calibri"/>
      <family val="2"/>
    </font>
    <font>
      <b/>
      <sz val="9"/>
      <color theme="0"/>
      <name val="Calibri"/>
      <family val="2"/>
    </font>
    <font>
      <b/>
      <sz val="9"/>
      <color theme="1"/>
      <name val="Calibri"/>
      <family val="2"/>
    </font>
    <font>
      <b/>
      <sz val="9"/>
      <color indexed="9"/>
      <name val="Arial Narrow"/>
      <family val="2"/>
    </font>
    <font>
      <sz val="9"/>
      <color theme="1"/>
      <name val="Arial Narrow"/>
      <family val="2"/>
    </font>
    <font>
      <sz val="9"/>
      <color indexed="8"/>
      <name val="Arial Narrow"/>
      <family val="2"/>
    </font>
  </fonts>
  <fills count="9">
    <fill>
      <patternFill patternType="none"/>
    </fill>
    <fill>
      <patternFill patternType="gray125"/>
    </fill>
    <fill>
      <patternFill patternType="solid">
        <fgColor indexed="9"/>
      </patternFill>
    </fill>
    <fill>
      <patternFill patternType="solid">
        <fgColor rgb="FFFF99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980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009999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11"/>
      </left>
      <right style="thin">
        <color indexed="11"/>
      </right>
      <top style="thin">
        <color indexed="1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thin">
        <color indexed="8"/>
      </bottom>
      <diagonal/>
    </border>
    <border>
      <left style="medium">
        <color indexed="64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</borders>
  <cellStyleXfs count="17">
    <xf numFmtId="0" fontId="0" fillId="0" borderId="0"/>
    <xf numFmtId="165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1" fillId="0" borderId="0" applyFont="0" applyFill="0" applyBorder="0" applyAlignment="0" applyProtection="0"/>
    <xf numFmtId="169" fontId="2" fillId="0" borderId="0" applyFont="0" applyFill="0" applyBorder="0" applyAlignment="0" applyProtection="0"/>
    <xf numFmtId="165" fontId="2" fillId="0" borderId="0" applyFont="0" applyFill="0" applyBorder="0" applyAlignment="0" applyProtection="0"/>
    <xf numFmtId="166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" fillId="0" borderId="0"/>
    <xf numFmtId="9" fontId="2" fillId="0" borderId="0" applyFont="0" applyFill="0" applyBorder="0" applyAlignment="0" applyProtection="0"/>
  </cellStyleXfs>
  <cellXfs count="109">
    <xf numFmtId="0" fontId="0" fillId="0" borderId="0" xfId="0"/>
    <xf numFmtId="49" fontId="4" fillId="3" borderId="2" xfId="0" applyNumberFormat="1" applyFont="1" applyFill="1" applyBorder="1" applyAlignment="1">
      <alignment vertical="center"/>
    </xf>
    <xf numFmtId="49" fontId="4" fillId="3" borderId="1" xfId="0" applyNumberFormat="1" applyFont="1" applyFill="1" applyBorder="1" applyAlignment="1">
      <alignment vertical="center"/>
    </xf>
    <xf numFmtId="0" fontId="5" fillId="2" borderId="1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3" fontId="5" fillId="2" borderId="1" xfId="0" applyNumberFormat="1" applyFont="1" applyFill="1" applyBorder="1" applyAlignment="1">
      <alignment vertical="center"/>
    </xf>
    <xf numFmtId="49" fontId="4" fillId="3" borderId="4" xfId="0" applyNumberFormat="1" applyFont="1" applyFill="1" applyBorder="1" applyAlignment="1">
      <alignment vertical="center"/>
    </xf>
    <xf numFmtId="0" fontId="4" fillId="3" borderId="1" xfId="0" applyFont="1" applyFill="1" applyBorder="1" applyAlignment="1">
      <alignment vertical="center"/>
    </xf>
    <xf numFmtId="172" fontId="4" fillId="3" borderId="1" xfId="0" applyNumberFormat="1" applyFont="1" applyFill="1" applyBorder="1" applyAlignment="1">
      <alignment vertical="center"/>
    </xf>
    <xf numFmtId="172" fontId="4" fillId="2" borderId="0" xfId="0" applyNumberFormat="1" applyFont="1" applyFill="1" applyBorder="1" applyAlignment="1">
      <alignment vertical="center"/>
    </xf>
    <xf numFmtId="172" fontId="8" fillId="2" borderId="0" xfId="0" applyNumberFormat="1" applyFont="1" applyFill="1" applyBorder="1" applyAlignment="1">
      <alignment vertical="center"/>
    </xf>
    <xf numFmtId="0" fontId="13" fillId="0" borderId="1" xfId="0" applyFont="1" applyBorder="1" applyAlignment="1">
      <alignment wrapText="1"/>
    </xf>
    <xf numFmtId="0" fontId="13" fillId="0" borderId="1" xfId="0" applyFont="1" applyBorder="1" applyAlignment="1">
      <alignment horizontal="center" wrapText="1"/>
    </xf>
    <xf numFmtId="0" fontId="14" fillId="0" borderId="0" xfId="0" applyFont="1" applyFill="1" applyBorder="1"/>
    <xf numFmtId="0" fontId="14" fillId="0" borderId="0" xfId="0" applyFont="1"/>
    <xf numFmtId="0" fontId="14" fillId="0" borderId="1" xfId="0" applyFont="1" applyBorder="1"/>
    <xf numFmtId="0" fontId="14" fillId="0" borderId="1" xfId="0" applyFont="1" applyBorder="1" applyAlignment="1">
      <alignment horizontal="center"/>
    </xf>
    <xf numFmtId="171" fontId="14" fillId="0" borderId="1" xfId="1" applyNumberFormat="1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170" fontId="14" fillId="0" borderId="1" xfId="1" applyNumberFormat="1" applyFont="1" applyFill="1" applyBorder="1" applyAlignment="1">
      <alignment horizontal="center"/>
    </xf>
    <xf numFmtId="0" fontId="14" fillId="0" borderId="1" xfId="0" applyFont="1" applyFill="1" applyBorder="1"/>
    <xf numFmtId="0" fontId="9" fillId="0" borderId="31" xfId="15" applyNumberFormat="1" applyFont="1" applyFill="1" applyBorder="1" applyAlignment="1" applyProtection="1">
      <alignment horizontal="left" vertical="center"/>
    </xf>
    <xf numFmtId="0" fontId="15" fillId="0" borderId="5" xfId="0" applyFont="1" applyFill="1" applyBorder="1" applyAlignment="1">
      <alignment horizontal="center" vertical="center" wrapText="1"/>
    </xf>
    <xf numFmtId="168" fontId="15" fillId="0" borderId="5" xfId="1" applyNumberFormat="1" applyFont="1" applyFill="1" applyBorder="1" applyAlignment="1">
      <alignment horizontal="center" vertical="center" wrapText="1"/>
    </xf>
    <xf numFmtId="168" fontId="15" fillId="0" borderId="5" xfId="1" applyNumberFormat="1" applyFont="1" applyFill="1" applyBorder="1" applyAlignment="1">
      <alignment vertical="center" wrapText="1"/>
    </xf>
    <xf numFmtId="0" fontId="9" fillId="0" borderId="30" xfId="15" applyNumberFormat="1" applyFont="1" applyFill="1" applyBorder="1" applyAlignment="1" applyProtection="1">
      <alignment horizontal="left" vertical="center"/>
    </xf>
    <xf numFmtId="0" fontId="16" fillId="0" borderId="1" xfId="0" applyFont="1" applyBorder="1"/>
    <xf numFmtId="49" fontId="14" fillId="2" borderId="0" xfId="0" applyNumberFormat="1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14" fillId="2" borderId="0" xfId="0" applyFont="1" applyFill="1" applyBorder="1" applyAlignment="1">
      <alignment vertical="center"/>
    </xf>
    <xf numFmtId="49" fontId="8" fillId="2" borderId="6" xfId="0" applyNumberFormat="1" applyFont="1" applyFill="1" applyBorder="1" applyAlignment="1">
      <alignment vertical="center"/>
    </xf>
    <xf numFmtId="0" fontId="5" fillId="2" borderId="7" xfId="0" applyFont="1" applyFill="1" applyBorder="1" applyAlignment="1"/>
    <xf numFmtId="49" fontId="5" fillId="2" borderId="9" xfId="0" applyNumberFormat="1" applyFont="1" applyFill="1" applyBorder="1" applyAlignment="1">
      <alignment vertical="center"/>
    </xf>
    <xf numFmtId="0" fontId="5" fillId="2" borderId="0" xfId="0" applyFont="1" applyFill="1" applyBorder="1" applyAlignment="1"/>
    <xf numFmtId="49" fontId="5" fillId="2" borderId="11" xfId="0" applyNumberFormat="1" applyFont="1" applyFill="1" applyBorder="1" applyAlignment="1">
      <alignment vertical="center"/>
    </xf>
    <xf numFmtId="0" fontId="5" fillId="2" borderId="12" xfId="0" applyFont="1" applyFill="1" applyBorder="1" applyAlignment="1"/>
    <xf numFmtId="0" fontId="5" fillId="2" borderId="0" xfId="0" applyFont="1" applyFill="1" applyBorder="1" applyAlignment="1">
      <alignment vertical="center"/>
    </xf>
    <xf numFmtId="0" fontId="5" fillId="5" borderId="14" xfId="0" applyFont="1" applyFill="1" applyBorder="1" applyAlignment="1"/>
    <xf numFmtId="0" fontId="5" fillId="0" borderId="0" xfId="0" applyFont="1" applyFill="1" applyBorder="1" applyAlignment="1"/>
    <xf numFmtId="49" fontId="8" fillId="6" borderId="15" xfId="0" applyNumberFormat="1" applyFont="1" applyFill="1" applyBorder="1" applyAlignment="1">
      <alignment vertical="center"/>
    </xf>
    <xf numFmtId="49" fontId="8" fillId="6" borderId="16" xfId="0" applyNumberFormat="1" applyFont="1" applyFill="1" applyBorder="1" applyAlignment="1">
      <alignment vertical="center"/>
    </xf>
    <xf numFmtId="49" fontId="5" fillId="6" borderId="17" xfId="0" applyNumberFormat="1" applyFont="1" applyFill="1" applyBorder="1" applyAlignment="1"/>
    <xf numFmtId="49" fontId="8" fillId="2" borderId="18" xfId="0" applyNumberFormat="1" applyFont="1" applyFill="1" applyBorder="1" applyAlignment="1">
      <alignment vertical="center"/>
    </xf>
    <xf numFmtId="3" fontId="8" fillId="2" borderId="3" xfId="0" applyNumberFormat="1" applyFont="1" applyFill="1" applyBorder="1" applyAlignment="1">
      <alignment vertical="center"/>
    </xf>
    <xf numFmtId="9" fontId="5" fillId="2" borderId="19" xfId="0" applyNumberFormat="1" applyFont="1" applyFill="1" applyBorder="1" applyAlignment="1"/>
    <xf numFmtId="173" fontId="8" fillId="2" borderId="3" xfId="0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49" fontId="8" fillId="7" borderId="20" xfId="0" applyNumberFormat="1" applyFont="1" applyFill="1" applyBorder="1" applyAlignment="1">
      <alignment vertical="center"/>
    </xf>
    <xf numFmtId="173" fontId="8" fillId="7" borderId="21" xfId="0" applyNumberFormat="1" applyFont="1" applyFill="1" applyBorder="1" applyAlignment="1">
      <alignment vertical="center"/>
    </xf>
    <xf numFmtId="9" fontId="8" fillId="7" borderId="22" xfId="0" applyNumberFormat="1" applyFont="1" applyFill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15" fillId="3" borderId="23" xfId="0" applyFont="1" applyFill="1" applyBorder="1" applyAlignment="1">
      <alignment vertical="center"/>
    </xf>
    <xf numFmtId="49" fontId="15" fillId="3" borderId="0" xfId="0" applyNumberFormat="1" applyFont="1" applyFill="1" applyBorder="1" applyAlignment="1">
      <alignment vertical="center"/>
    </xf>
    <xf numFmtId="0" fontId="15" fillId="3" borderId="0" xfId="0" applyFont="1" applyFill="1" applyBorder="1" applyAlignment="1">
      <alignment vertical="center"/>
    </xf>
    <xf numFmtId="0" fontId="15" fillId="3" borderId="24" xfId="0" applyFont="1" applyFill="1" applyBorder="1" applyAlignment="1">
      <alignment vertical="center"/>
    </xf>
    <xf numFmtId="0" fontId="4" fillId="0" borderId="23" xfId="0" applyFont="1" applyFill="1" applyBorder="1" applyAlignment="1">
      <alignment vertical="center"/>
    </xf>
    <xf numFmtId="49" fontId="8" fillId="7" borderId="25" xfId="0" applyNumberFormat="1" applyFont="1" applyFill="1" applyBorder="1" applyAlignment="1">
      <alignment vertical="center"/>
    </xf>
    <xf numFmtId="0" fontId="8" fillId="0" borderId="0" xfId="0" applyFont="1" applyFill="1" applyBorder="1" applyAlignment="1">
      <alignment vertical="center"/>
    </xf>
    <xf numFmtId="173" fontId="8" fillId="7" borderId="22" xfId="0" applyNumberFormat="1" applyFont="1" applyFill="1" applyBorder="1" applyAlignment="1">
      <alignment vertical="center"/>
    </xf>
    <xf numFmtId="49" fontId="5" fillId="2" borderId="0" xfId="0" applyNumberFormat="1" applyFont="1" applyFill="1" applyBorder="1" applyAlignment="1">
      <alignment vertical="center"/>
    </xf>
    <xf numFmtId="0" fontId="13" fillId="0" borderId="0" xfId="0" applyFont="1" applyFill="1" applyBorder="1"/>
    <xf numFmtId="3" fontId="14" fillId="0" borderId="1" xfId="1" applyNumberFormat="1" applyFont="1" applyFill="1" applyBorder="1" applyAlignment="1">
      <alignment horizontal="right"/>
    </xf>
    <xf numFmtId="0" fontId="14" fillId="0" borderId="1" xfId="0" applyFont="1" applyBorder="1" applyAlignment="1">
      <alignment horizontal="right"/>
    </xf>
    <xf numFmtId="3" fontId="14" fillId="0" borderId="1" xfId="0" applyNumberFormat="1" applyFont="1" applyBorder="1" applyAlignment="1">
      <alignment horizontal="right"/>
    </xf>
    <xf numFmtId="171" fontId="14" fillId="0" borderId="1" xfId="1" applyNumberFormat="1" applyFont="1" applyFill="1" applyBorder="1" applyAlignment="1">
      <alignment horizontal="right"/>
    </xf>
    <xf numFmtId="171" fontId="14" fillId="0" borderId="1" xfId="1" applyNumberFormat="1" applyFont="1" applyBorder="1" applyAlignment="1">
      <alignment horizontal="right"/>
    </xf>
    <xf numFmtId="3" fontId="14" fillId="0" borderId="1" xfId="0" applyNumberFormat="1" applyFont="1" applyFill="1" applyBorder="1" applyAlignment="1">
      <alignment horizontal="right"/>
    </xf>
    <xf numFmtId="172" fontId="4" fillId="2" borderId="8" xfId="0" applyNumberFormat="1" applyFont="1" applyFill="1" applyBorder="1" applyAlignment="1">
      <alignment vertical="center"/>
    </xf>
    <xf numFmtId="172" fontId="4" fillId="2" borderId="10" xfId="0" applyNumberFormat="1" applyFont="1" applyFill="1" applyBorder="1" applyAlignment="1">
      <alignment vertical="center"/>
    </xf>
    <xf numFmtId="172" fontId="4" fillId="2" borderId="13" xfId="0" applyNumberFormat="1" applyFont="1" applyFill="1" applyBorder="1" applyAlignment="1">
      <alignment vertical="center"/>
    </xf>
    <xf numFmtId="0" fontId="18" fillId="4" borderId="30" xfId="0" applyFont="1" applyFill="1" applyBorder="1" applyAlignment="1">
      <alignment horizontal="right" vertical="center" wrapText="1"/>
    </xf>
    <xf numFmtId="0" fontId="19" fillId="2" borderId="1" xfId="0" applyFont="1" applyFill="1" applyBorder="1" applyAlignment="1"/>
    <xf numFmtId="3" fontId="18" fillId="0" borderId="30" xfId="0" applyNumberFormat="1" applyFont="1" applyBorder="1" applyAlignment="1">
      <alignment horizontal="right" vertical="center"/>
    </xf>
    <xf numFmtId="49" fontId="19" fillId="2" borderId="1" xfId="0" applyNumberFormat="1" applyFont="1" applyFill="1" applyBorder="1" applyAlignment="1">
      <alignment vertical="center" wrapText="1"/>
    </xf>
    <xf numFmtId="0" fontId="18" fillId="4" borderId="30" xfId="0" applyFont="1" applyFill="1" applyBorder="1" applyAlignment="1">
      <alignment horizontal="right" vertical="center"/>
    </xf>
    <xf numFmtId="17" fontId="18" fillId="0" borderId="30" xfId="0" applyNumberFormat="1" applyFont="1" applyBorder="1" applyAlignment="1">
      <alignment horizontal="right" vertical="center"/>
    </xf>
    <xf numFmtId="3" fontId="18" fillId="0" borderId="30" xfId="0" applyNumberFormat="1" applyFont="1" applyFill="1" applyBorder="1" applyAlignment="1">
      <alignment horizontal="right" vertical="center"/>
    </xf>
    <xf numFmtId="49" fontId="19" fillId="2" borderId="1" xfId="0" applyNumberFormat="1" applyFont="1" applyFill="1" applyBorder="1" applyAlignment="1"/>
    <xf numFmtId="0" fontId="18" fillId="0" borderId="30" xfId="0" applyFont="1" applyBorder="1" applyAlignment="1">
      <alignment horizontal="right" vertical="center" wrapText="1"/>
    </xf>
    <xf numFmtId="17" fontId="18" fillId="4" borderId="30" xfId="0" applyNumberFormat="1" applyFont="1" applyFill="1" applyBorder="1" applyAlignment="1">
      <alignment horizontal="right"/>
    </xf>
    <xf numFmtId="49" fontId="17" fillId="8" borderId="1" xfId="0" applyNumberFormat="1" applyFont="1" applyFill="1" applyBorder="1" applyAlignment="1">
      <alignment vertical="center" wrapText="1"/>
    </xf>
    <xf numFmtId="49" fontId="4" fillId="8" borderId="3" xfId="0" applyNumberFormat="1" applyFont="1" applyFill="1" applyBorder="1" applyAlignment="1">
      <alignment horizontal="center" vertical="center" wrapText="1"/>
    </xf>
    <xf numFmtId="49" fontId="6" fillId="8" borderId="3" xfId="0" applyNumberFormat="1" applyFont="1" applyFill="1" applyBorder="1" applyAlignment="1">
      <alignment vertical="center"/>
    </xf>
    <xf numFmtId="0" fontId="6" fillId="8" borderId="3" xfId="0" applyFont="1" applyFill="1" applyBorder="1" applyAlignment="1">
      <alignment horizontal="center" vertical="center"/>
    </xf>
    <xf numFmtId="0" fontId="6" fillId="8" borderId="3" xfId="0" applyFont="1" applyFill="1" applyBorder="1" applyAlignment="1">
      <alignment vertical="center"/>
    </xf>
    <xf numFmtId="3" fontId="6" fillId="8" borderId="3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>
      <alignment horizontal="center" vertical="center"/>
    </xf>
    <xf numFmtId="49" fontId="4" fillId="8" borderId="1" xfId="0" applyNumberFormat="1" applyFont="1" applyFill="1" applyBorder="1" applyAlignment="1">
      <alignment horizontal="center" vertical="center" wrapText="1"/>
    </xf>
    <xf numFmtId="49" fontId="6" fillId="8" borderId="1" xfId="0" applyNumberFormat="1" applyFont="1" applyFill="1" applyBorder="1" applyAlignment="1">
      <alignment vertical="center"/>
    </xf>
    <xf numFmtId="0" fontId="6" fillId="8" borderId="1" xfId="0" applyFont="1" applyFill="1" applyBorder="1" applyAlignment="1">
      <alignment horizontal="center" vertical="center"/>
    </xf>
    <xf numFmtId="0" fontId="6" fillId="8" borderId="1" xfId="0" applyFont="1" applyFill="1" applyBorder="1" applyAlignment="1">
      <alignment vertical="center"/>
    </xf>
    <xf numFmtId="3" fontId="6" fillId="8" borderId="1" xfId="0" applyNumberFormat="1" applyFont="1" applyFill="1" applyBorder="1" applyAlignment="1">
      <alignment vertical="center"/>
    </xf>
    <xf numFmtId="49" fontId="4" fillId="8" borderId="1" xfId="0" applyNumberFormat="1" applyFont="1" applyFill="1" applyBorder="1" applyAlignment="1">
      <alignment vertical="center"/>
    </xf>
    <xf numFmtId="0" fontId="4" fillId="8" borderId="1" xfId="0" applyFont="1" applyFill="1" applyBorder="1" applyAlignment="1">
      <alignment vertical="center"/>
    </xf>
    <xf numFmtId="172" fontId="4" fillId="8" borderId="1" xfId="0" applyNumberFormat="1" applyFont="1" applyFill="1" applyBorder="1" applyAlignment="1">
      <alignment vertical="center"/>
    </xf>
    <xf numFmtId="0" fontId="14" fillId="0" borderId="1" xfId="0" applyFont="1" applyBorder="1" applyAlignment="1" applyProtection="1">
      <alignment horizontal="center"/>
      <protection locked="0"/>
    </xf>
    <xf numFmtId="3" fontId="13" fillId="0" borderId="1" xfId="6" applyNumberFormat="1" applyFont="1" applyFill="1" applyBorder="1" applyAlignment="1">
      <alignment horizontal="right" wrapText="1"/>
    </xf>
    <xf numFmtId="164" fontId="8" fillId="7" borderId="26" xfId="2" applyFont="1" applyFill="1" applyBorder="1" applyAlignment="1">
      <alignment vertical="center"/>
    </xf>
    <xf numFmtId="164" fontId="8" fillId="7" borderId="27" xfId="2" applyFont="1" applyFill="1" applyBorder="1" applyAlignment="1">
      <alignment vertical="center"/>
    </xf>
    <xf numFmtId="49" fontId="15" fillId="5" borderId="28" xfId="0" applyNumberFormat="1" applyFont="1" applyFill="1" applyBorder="1" applyAlignment="1">
      <alignment vertical="center"/>
    </xf>
    <xf numFmtId="49" fontId="15" fillId="5" borderId="29" xfId="0" applyNumberFormat="1" applyFont="1" applyFill="1" applyBorder="1" applyAlignment="1">
      <alignment vertical="center"/>
    </xf>
    <xf numFmtId="49" fontId="7" fillId="8" borderId="3" xfId="0" applyNumberFormat="1" applyFont="1" applyFill="1" applyBorder="1" applyAlignment="1">
      <alignment horizontal="center" vertical="center"/>
    </xf>
    <xf numFmtId="0" fontId="7" fillId="8" borderId="3" xfId="0" applyFont="1" applyFill="1" applyBorder="1" applyAlignment="1">
      <alignment horizontal="center" vertical="center"/>
    </xf>
    <xf numFmtId="49" fontId="17" fillId="8" borderId="1" xfId="0" applyNumberFormat="1" applyFont="1" applyFill="1" applyBorder="1" applyAlignment="1">
      <alignment wrapText="1"/>
    </xf>
    <xf numFmtId="0" fontId="17" fillId="8" borderId="1" xfId="0" applyFont="1" applyFill="1" applyBorder="1" applyAlignment="1">
      <alignment wrapText="1"/>
    </xf>
    <xf numFmtId="49" fontId="19" fillId="2" borderId="1" xfId="0" applyNumberFormat="1" applyFont="1" applyFill="1" applyBorder="1" applyAlignment="1">
      <alignment wrapText="1"/>
    </xf>
    <xf numFmtId="0" fontId="19" fillId="2" borderId="1" xfId="0" applyFont="1" applyFill="1" applyBorder="1" applyAlignment="1">
      <alignment wrapText="1"/>
    </xf>
    <xf numFmtId="49" fontId="19" fillId="2" borderId="1" xfId="0" applyNumberFormat="1" applyFont="1" applyFill="1" applyBorder="1" applyAlignment="1"/>
    <xf numFmtId="0" fontId="19" fillId="2" borderId="1" xfId="0" applyFont="1" applyFill="1" applyBorder="1" applyAlignment="1"/>
  </cellXfs>
  <cellStyles count="17">
    <cellStyle name="Millares" xfId="1" builtinId="3"/>
    <cellStyle name="Millares [0]" xfId="2" builtinId="6"/>
    <cellStyle name="Millares 2" xfId="3"/>
    <cellStyle name="Millares 3" xfId="4"/>
    <cellStyle name="Millares 4" xfId="5"/>
    <cellStyle name="Millares 5" xfId="6"/>
    <cellStyle name="Millares 6" xfId="7"/>
    <cellStyle name="Millares 6 2" xfId="8"/>
    <cellStyle name="Moneda 2" xfId="9"/>
    <cellStyle name="Normal" xfId="0" builtinId="0"/>
    <cellStyle name="Normal 2" xfId="10"/>
    <cellStyle name="Normal 2 3" xfId="11"/>
    <cellStyle name="Normal 4" xfId="12"/>
    <cellStyle name="Normal 4 2" xfId="13"/>
    <cellStyle name="Normal 6" xfId="14"/>
    <cellStyle name="Normal_Hoja1" xfId="15"/>
    <cellStyle name="Porcentaje 2" xfId="16"/>
  </cellStyles>
  <dxfs count="0"/>
  <tableStyles count="0" defaultTableStyle="TableStyleMedium2" defaultPivotStyle="PivotStyleLight16"/>
  <colors>
    <mruColors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9525</xdr:rowOff>
    </xdr:from>
    <xdr:to>
      <xdr:col>6</xdr:col>
      <xdr:colOff>772716</xdr:colOff>
      <xdr:row>7</xdr:row>
      <xdr:rowOff>104775</xdr:rowOff>
    </xdr:to>
    <xdr:pic>
      <xdr:nvPicPr>
        <xdr:cNvPr id="1037" name="Imagen 2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0" y="9525"/>
          <a:ext cx="7000875" cy="1466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103"/>
  <sheetViews>
    <sheetView tabSelected="1" zoomScale="140" zoomScaleNormal="140" workbookViewId="0">
      <selection activeCell="C17" sqref="C17"/>
    </sheetView>
  </sheetViews>
  <sheetFormatPr baseColWidth="10" defaultRowHeight="12" x14ac:dyDescent="0.2"/>
  <cols>
    <col min="1" max="1" width="11.42578125" style="14"/>
    <col min="2" max="2" width="29.85546875" style="13" customWidth="1"/>
    <col min="3" max="3" width="19.7109375" style="13" customWidth="1"/>
    <col min="4" max="4" width="9.140625" style="13" customWidth="1"/>
    <col min="5" max="5" width="20.42578125" style="13" customWidth="1"/>
    <col min="6" max="6" width="14.42578125" style="13" customWidth="1"/>
    <col min="7" max="7" width="14.7109375" style="13" customWidth="1"/>
    <col min="8" max="16384" width="11.42578125" style="14"/>
  </cols>
  <sheetData>
    <row r="1" spans="2:7" x14ac:dyDescent="0.2">
      <c r="C1" s="14"/>
      <c r="D1" s="14"/>
      <c r="E1" s="14"/>
      <c r="F1" s="14"/>
      <c r="G1" s="14"/>
    </row>
    <row r="2" spans="2:7" ht="15" customHeight="1" x14ac:dyDescent="0.2">
      <c r="C2" s="14"/>
      <c r="D2" s="14"/>
      <c r="E2" s="14"/>
      <c r="F2" s="14"/>
      <c r="G2" s="14"/>
    </row>
    <row r="3" spans="2:7" x14ac:dyDescent="0.2">
      <c r="C3" s="14"/>
      <c r="D3" s="14"/>
      <c r="E3" s="14"/>
      <c r="F3" s="14"/>
      <c r="G3" s="14"/>
    </row>
    <row r="4" spans="2:7" ht="15" customHeight="1" x14ac:dyDescent="0.2">
      <c r="C4" s="14"/>
      <c r="D4" s="14"/>
      <c r="E4" s="14"/>
      <c r="F4" s="14"/>
      <c r="G4" s="14"/>
    </row>
    <row r="5" spans="2:7" ht="30" customHeight="1" x14ac:dyDescent="0.2">
      <c r="C5" s="14"/>
      <c r="D5" s="14"/>
      <c r="E5" s="14"/>
      <c r="F5" s="14"/>
      <c r="G5" s="14"/>
    </row>
    <row r="6" spans="2:7" x14ac:dyDescent="0.2">
      <c r="C6" s="14"/>
      <c r="D6" s="14"/>
      <c r="E6" s="14"/>
      <c r="F6" s="14"/>
      <c r="G6" s="14"/>
    </row>
    <row r="7" spans="2:7" x14ac:dyDescent="0.2">
      <c r="C7" s="14"/>
      <c r="D7" s="14"/>
      <c r="E7" s="14"/>
      <c r="F7" s="14"/>
      <c r="G7" s="14"/>
    </row>
    <row r="8" spans="2:7" x14ac:dyDescent="0.2">
      <c r="C8" s="14"/>
      <c r="D8" s="14"/>
      <c r="E8" s="14"/>
      <c r="F8" s="14"/>
      <c r="G8" s="14"/>
    </row>
    <row r="10" spans="2:7" ht="15.75" customHeight="1" x14ac:dyDescent="0.25">
      <c r="B10" s="80" t="s">
        <v>23</v>
      </c>
      <c r="C10" s="70" t="s">
        <v>62</v>
      </c>
      <c r="D10" s="71"/>
      <c r="E10" s="103" t="s">
        <v>70</v>
      </c>
      <c r="F10" s="104"/>
      <c r="G10" s="72">
        <v>14000</v>
      </c>
    </row>
    <row r="11" spans="2:7" ht="13.5" x14ac:dyDescent="0.25">
      <c r="B11" s="73" t="s">
        <v>25</v>
      </c>
      <c r="C11" s="74" t="s">
        <v>3</v>
      </c>
      <c r="D11" s="71"/>
      <c r="E11" s="105" t="s">
        <v>71</v>
      </c>
      <c r="F11" s="106"/>
      <c r="G11" s="75" t="s">
        <v>113</v>
      </c>
    </row>
    <row r="12" spans="2:7" ht="13.5" x14ac:dyDescent="0.25">
      <c r="B12" s="73" t="s">
        <v>72</v>
      </c>
      <c r="C12" s="74" t="s">
        <v>0</v>
      </c>
      <c r="D12" s="71"/>
      <c r="E12" s="105" t="s">
        <v>38</v>
      </c>
      <c r="F12" s="106"/>
      <c r="G12" s="76">
        <v>205</v>
      </c>
    </row>
    <row r="13" spans="2:7" ht="13.5" x14ac:dyDescent="0.25">
      <c r="B13" s="73" t="s">
        <v>24</v>
      </c>
      <c r="C13" s="74" t="s">
        <v>65</v>
      </c>
      <c r="D13" s="71"/>
      <c r="E13" s="77" t="s">
        <v>1</v>
      </c>
      <c r="F13" s="71"/>
      <c r="G13" s="72">
        <f>(G10*G12)</f>
        <v>2870000</v>
      </c>
    </row>
    <row r="14" spans="2:7" ht="13.5" x14ac:dyDescent="0.25">
      <c r="B14" s="73" t="s">
        <v>73</v>
      </c>
      <c r="C14" s="74" t="s">
        <v>105</v>
      </c>
      <c r="D14" s="71"/>
      <c r="E14" s="105" t="s">
        <v>74</v>
      </c>
      <c r="F14" s="106"/>
      <c r="G14" s="78" t="s">
        <v>26</v>
      </c>
    </row>
    <row r="15" spans="2:7" ht="27" x14ac:dyDescent="0.25">
      <c r="B15" s="73" t="s">
        <v>2</v>
      </c>
      <c r="C15" s="70" t="s">
        <v>114</v>
      </c>
      <c r="D15" s="71"/>
      <c r="E15" s="105" t="s">
        <v>4</v>
      </c>
      <c r="F15" s="106"/>
      <c r="G15" s="75" t="s">
        <v>51</v>
      </c>
    </row>
    <row r="16" spans="2:7" ht="13.5" x14ac:dyDescent="0.25">
      <c r="B16" s="73" t="s">
        <v>5</v>
      </c>
      <c r="C16" s="79" t="s">
        <v>117</v>
      </c>
      <c r="D16" s="71"/>
      <c r="E16" s="107" t="s">
        <v>6</v>
      </c>
      <c r="F16" s="108"/>
      <c r="G16" s="78" t="s">
        <v>68</v>
      </c>
    </row>
    <row r="18" spans="2:7" x14ac:dyDescent="0.2">
      <c r="B18" s="101" t="s">
        <v>75</v>
      </c>
      <c r="C18" s="102"/>
      <c r="D18" s="102"/>
      <c r="E18" s="102"/>
      <c r="F18" s="102"/>
      <c r="G18" s="102"/>
    </row>
    <row r="20" spans="2:7" x14ac:dyDescent="0.2">
      <c r="B20" s="1" t="s">
        <v>7</v>
      </c>
    </row>
    <row r="21" spans="2:7" ht="16.5" customHeight="1" x14ac:dyDescent="0.2">
      <c r="B21" s="81" t="s">
        <v>8</v>
      </c>
      <c r="C21" s="81" t="s">
        <v>9</v>
      </c>
      <c r="D21" s="81" t="s">
        <v>10</v>
      </c>
      <c r="E21" s="81" t="s">
        <v>76</v>
      </c>
      <c r="F21" s="81" t="s">
        <v>11</v>
      </c>
      <c r="G21" s="81" t="s">
        <v>12</v>
      </c>
    </row>
    <row r="22" spans="2:7" x14ac:dyDescent="0.2">
      <c r="B22" s="15" t="s">
        <v>40</v>
      </c>
      <c r="C22" s="16" t="s">
        <v>13</v>
      </c>
      <c r="D22" s="16">
        <v>1</v>
      </c>
      <c r="E22" s="16" t="s">
        <v>22</v>
      </c>
      <c r="F22" s="64">
        <v>25000</v>
      </c>
      <c r="G22" s="65">
        <f>(D22*F22)</f>
        <v>25000</v>
      </c>
    </row>
    <row r="23" spans="2:7" x14ac:dyDescent="0.2">
      <c r="B23" s="11" t="s">
        <v>103</v>
      </c>
      <c r="C23" s="12" t="s">
        <v>13</v>
      </c>
      <c r="D23" s="12">
        <v>0.3</v>
      </c>
      <c r="E23" s="12" t="s">
        <v>104</v>
      </c>
      <c r="F23" s="96">
        <v>30000</v>
      </c>
      <c r="G23" s="65">
        <f>(D23*F23)</f>
        <v>9000</v>
      </c>
    </row>
    <row r="24" spans="2:7" x14ac:dyDescent="0.2">
      <c r="B24" s="15" t="s">
        <v>115</v>
      </c>
      <c r="C24" s="16" t="s">
        <v>13</v>
      </c>
      <c r="D24" s="16">
        <v>9</v>
      </c>
      <c r="E24" s="16" t="s">
        <v>69</v>
      </c>
      <c r="F24" s="64">
        <v>25000</v>
      </c>
      <c r="G24" s="65">
        <f>(D24*F24)</f>
        <v>225000</v>
      </c>
    </row>
    <row r="25" spans="2:7" x14ac:dyDescent="0.2">
      <c r="B25" s="82" t="s">
        <v>14</v>
      </c>
      <c r="C25" s="83"/>
      <c r="D25" s="83"/>
      <c r="E25" s="83"/>
      <c r="F25" s="84"/>
      <c r="G25" s="85">
        <f>SUM(G22:G24)</f>
        <v>259000</v>
      </c>
    </row>
    <row r="27" spans="2:7" x14ac:dyDescent="0.2">
      <c r="B27" s="2" t="s">
        <v>34</v>
      </c>
    </row>
    <row r="28" spans="2:7" ht="15.75" customHeight="1" x14ac:dyDescent="0.2">
      <c r="B28" s="86" t="s">
        <v>8</v>
      </c>
      <c r="C28" s="87" t="s">
        <v>9</v>
      </c>
      <c r="D28" s="87" t="s">
        <v>10</v>
      </c>
      <c r="E28" s="86" t="s">
        <v>76</v>
      </c>
      <c r="F28" s="87" t="s">
        <v>11</v>
      </c>
      <c r="G28" s="86" t="s">
        <v>12</v>
      </c>
    </row>
    <row r="29" spans="2:7" x14ac:dyDescent="0.2">
      <c r="B29" s="3" t="s">
        <v>102</v>
      </c>
      <c r="C29" s="4">
        <v>0</v>
      </c>
      <c r="D29" s="4">
        <v>0</v>
      </c>
      <c r="E29" s="4">
        <v>0</v>
      </c>
      <c r="F29" s="5">
        <v>0</v>
      </c>
      <c r="G29" s="5">
        <v>0</v>
      </c>
    </row>
    <row r="30" spans="2:7" x14ac:dyDescent="0.2">
      <c r="B30" s="88" t="s">
        <v>35</v>
      </c>
      <c r="C30" s="89"/>
      <c r="D30" s="89"/>
      <c r="E30" s="89"/>
      <c r="F30" s="90"/>
      <c r="G30" s="91">
        <f>SUM(G29)</f>
        <v>0</v>
      </c>
    </row>
    <row r="32" spans="2:7" x14ac:dyDescent="0.2">
      <c r="B32" s="2" t="s">
        <v>28</v>
      </c>
    </row>
    <row r="33" spans="2:7" x14ac:dyDescent="0.2">
      <c r="B33" s="86" t="s">
        <v>8</v>
      </c>
      <c r="C33" s="86" t="s">
        <v>9</v>
      </c>
      <c r="D33" s="86" t="s">
        <v>10</v>
      </c>
      <c r="E33" s="86" t="s">
        <v>76</v>
      </c>
      <c r="F33" s="87" t="s">
        <v>11</v>
      </c>
      <c r="G33" s="86" t="s">
        <v>12</v>
      </c>
    </row>
    <row r="34" spans="2:7" x14ac:dyDescent="0.2">
      <c r="B34" s="15" t="s">
        <v>41</v>
      </c>
      <c r="C34" s="16" t="s">
        <v>29</v>
      </c>
      <c r="D34" s="16">
        <v>0.5</v>
      </c>
      <c r="E34" s="16" t="s">
        <v>27</v>
      </c>
      <c r="F34" s="64">
        <f>G34/D34</f>
        <v>90000</v>
      </c>
      <c r="G34" s="64">
        <v>45000</v>
      </c>
    </row>
    <row r="35" spans="2:7" x14ac:dyDescent="0.2">
      <c r="B35" s="15" t="s">
        <v>58</v>
      </c>
      <c r="C35" s="16" t="s">
        <v>29</v>
      </c>
      <c r="D35" s="16">
        <v>0.1</v>
      </c>
      <c r="E35" s="16" t="s">
        <v>27</v>
      </c>
      <c r="F35" s="64">
        <v>200000</v>
      </c>
      <c r="G35" s="64">
        <f t="shared" ref="G35:G45" si="0">(D35*F35)</f>
        <v>20000</v>
      </c>
    </row>
    <row r="36" spans="2:7" x14ac:dyDescent="0.2">
      <c r="B36" s="15" t="s">
        <v>36</v>
      </c>
      <c r="C36" s="16" t="s">
        <v>29</v>
      </c>
      <c r="D36" s="18">
        <v>0.3</v>
      </c>
      <c r="E36" s="16" t="s">
        <v>27</v>
      </c>
      <c r="F36" s="64">
        <v>150000</v>
      </c>
      <c r="G36" s="64">
        <f t="shared" si="0"/>
        <v>45000</v>
      </c>
    </row>
    <row r="37" spans="2:7" x14ac:dyDescent="0.2">
      <c r="B37" s="15" t="s">
        <v>42</v>
      </c>
      <c r="C37" s="16" t="s">
        <v>29</v>
      </c>
      <c r="D37" s="18">
        <v>0.4</v>
      </c>
      <c r="E37" s="16" t="s">
        <v>43</v>
      </c>
      <c r="F37" s="64">
        <v>180000</v>
      </c>
      <c r="G37" s="64">
        <f t="shared" si="0"/>
        <v>72000</v>
      </c>
    </row>
    <row r="38" spans="2:7" x14ac:dyDescent="0.2">
      <c r="B38" s="15" t="s">
        <v>36</v>
      </c>
      <c r="C38" s="16" t="s">
        <v>29</v>
      </c>
      <c r="D38" s="18">
        <v>0.4</v>
      </c>
      <c r="E38" s="16" t="s">
        <v>43</v>
      </c>
      <c r="F38" s="64">
        <v>150000</v>
      </c>
      <c r="G38" s="64">
        <f t="shared" si="0"/>
        <v>60000</v>
      </c>
    </row>
    <row r="39" spans="2:7" x14ac:dyDescent="0.2">
      <c r="B39" s="15" t="s">
        <v>44</v>
      </c>
      <c r="C39" s="16" t="s">
        <v>29</v>
      </c>
      <c r="D39" s="18">
        <v>0.2</v>
      </c>
      <c r="E39" s="16" t="s">
        <v>45</v>
      </c>
      <c r="F39" s="64">
        <v>150000</v>
      </c>
      <c r="G39" s="64">
        <f t="shared" si="0"/>
        <v>30000</v>
      </c>
    </row>
    <row r="40" spans="2:7" x14ac:dyDescent="0.2">
      <c r="B40" s="15" t="s">
        <v>57</v>
      </c>
      <c r="C40" s="16" t="s">
        <v>29</v>
      </c>
      <c r="D40" s="16">
        <v>0.1</v>
      </c>
      <c r="E40" s="16" t="s">
        <v>22</v>
      </c>
      <c r="F40" s="64">
        <v>150000</v>
      </c>
      <c r="G40" s="64">
        <f t="shared" si="0"/>
        <v>15000</v>
      </c>
    </row>
    <row r="41" spans="2:7" x14ac:dyDescent="0.2">
      <c r="B41" s="15" t="s">
        <v>33</v>
      </c>
      <c r="C41" s="16" t="s">
        <v>29</v>
      </c>
      <c r="D41" s="19">
        <v>0.2</v>
      </c>
      <c r="E41" s="16" t="s">
        <v>22</v>
      </c>
      <c r="F41" s="64">
        <v>300000</v>
      </c>
      <c r="G41" s="64">
        <f t="shared" si="0"/>
        <v>60000</v>
      </c>
    </row>
    <row r="42" spans="2:7" x14ac:dyDescent="0.2">
      <c r="B42" s="15" t="s">
        <v>49</v>
      </c>
      <c r="C42" s="16" t="s">
        <v>29</v>
      </c>
      <c r="D42" s="19">
        <v>0.1</v>
      </c>
      <c r="E42" s="16" t="s">
        <v>32</v>
      </c>
      <c r="F42" s="64">
        <v>250000</v>
      </c>
      <c r="G42" s="64">
        <f t="shared" si="0"/>
        <v>25000</v>
      </c>
    </row>
    <row r="43" spans="2:7" x14ac:dyDescent="0.2">
      <c r="B43" s="20" t="s">
        <v>50</v>
      </c>
      <c r="C43" s="16" t="s">
        <v>29</v>
      </c>
      <c r="D43" s="19">
        <v>0.2</v>
      </c>
      <c r="E43" s="16" t="s">
        <v>22</v>
      </c>
      <c r="F43" s="64">
        <v>150000</v>
      </c>
      <c r="G43" s="65">
        <f t="shared" si="0"/>
        <v>30000</v>
      </c>
    </row>
    <row r="44" spans="2:7" x14ac:dyDescent="0.2">
      <c r="B44" s="15" t="s">
        <v>66</v>
      </c>
      <c r="C44" s="16" t="s">
        <v>29</v>
      </c>
      <c r="D44" s="19">
        <v>0.2</v>
      </c>
      <c r="E44" s="16" t="s">
        <v>59</v>
      </c>
      <c r="F44" s="64">
        <v>200000</v>
      </c>
      <c r="G44" s="64">
        <f t="shared" si="0"/>
        <v>40000</v>
      </c>
    </row>
    <row r="45" spans="2:7" x14ac:dyDescent="0.2">
      <c r="B45" s="15" t="s">
        <v>46</v>
      </c>
      <c r="C45" s="16" t="s">
        <v>29</v>
      </c>
      <c r="D45" s="19">
        <v>0.5</v>
      </c>
      <c r="E45" s="16" t="s">
        <v>39</v>
      </c>
      <c r="F45" s="64">
        <v>180000</v>
      </c>
      <c r="G45" s="64">
        <f t="shared" si="0"/>
        <v>90000</v>
      </c>
    </row>
    <row r="46" spans="2:7" x14ac:dyDescent="0.2">
      <c r="B46" s="88" t="s">
        <v>30</v>
      </c>
      <c r="C46" s="89"/>
      <c r="D46" s="89"/>
      <c r="E46" s="89"/>
      <c r="F46" s="90"/>
      <c r="G46" s="91">
        <f>SUM(G34:G45)</f>
        <v>532000</v>
      </c>
    </row>
    <row r="48" spans="2:7" x14ac:dyDescent="0.2">
      <c r="B48" s="2" t="s">
        <v>15</v>
      </c>
    </row>
    <row r="49" spans="2:7" ht="24" x14ac:dyDescent="0.2">
      <c r="B49" s="87" t="s">
        <v>16</v>
      </c>
      <c r="C49" s="87" t="s">
        <v>77</v>
      </c>
      <c r="D49" s="87" t="s">
        <v>78</v>
      </c>
      <c r="E49" s="87" t="s">
        <v>76</v>
      </c>
      <c r="F49" s="87" t="s">
        <v>11</v>
      </c>
      <c r="G49" s="87" t="s">
        <v>12</v>
      </c>
    </row>
    <row r="50" spans="2:7" x14ac:dyDescent="0.2">
      <c r="B50" s="21" t="s">
        <v>52</v>
      </c>
      <c r="C50" s="22"/>
      <c r="D50" s="22"/>
      <c r="E50" s="22"/>
      <c r="F50" s="23"/>
      <c r="G50" s="24"/>
    </row>
    <row r="51" spans="2:7" x14ac:dyDescent="0.2">
      <c r="B51" s="15" t="s">
        <v>48</v>
      </c>
      <c r="C51" s="16" t="s">
        <v>61</v>
      </c>
      <c r="D51" s="16">
        <v>2</v>
      </c>
      <c r="E51" s="16" t="s">
        <v>22</v>
      </c>
      <c r="F51" s="61">
        <v>125000</v>
      </c>
      <c r="G51" s="61">
        <f>F51*D51</f>
        <v>250000</v>
      </c>
    </row>
    <row r="52" spans="2:7" x14ac:dyDescent="0.2">
      <c r="B52" s="25" t="s">
        <v>53</v>
      </c>
      <c r="C52" s="16"/>
      <c r="D52" s="16"/>
      <c r="E52" s="16"/>
      <c r="F52" s="61"/>
      <c r="G52" s="61"/>
    </row>
    <row r="53" spans="2:7" x14ac:dyDescent="0.2">
      <c r="B53" s="15" t="s">
        <v>63</v>
      </c>
      <c r="C53" s="95" t="s">
        <v>37</v>
      </c>
      <c r="D53" s="16">
        <v>500</v>
      </c>
      <c r="E53" s="16" t="s">
        <v>31</v>
      </c>
      <c r="F53" s="61">
        <v>1080</v>
      </c>
      <c r="G53" s="61">
        <f>F53*D53</f>
        <v>540000</v>
      </c>
    </row>
    <row r="54" spans="2:7" x14ac:dyDescent="0.2">
      <c r="B54" s="15" t="s">
        <v>64</v>
      </c>
      <c r="C54" s="16" t="s">
        <v>37</v>
      </c>
      <c r="D54" s="16">
        <v>600</v>
      </c>
      <c r="E54" s="16" t="s">
        <v>22</v>
      </c>
      <c r="F54" s="61">
        <v>1344</v>
      </c>
      <c r="G54" s="61">
        <f>F54*D54</f>
        <v>806400</v>
      </c>
    </row>
    <row r="55" spans="2:7" x14ac:dyDescent="0.2">
      <c r="B55" s="26" t="s">
        <v>54</v>
      </c>
      <c r="C55" s="16"/>
      <c r="D55" s="16"/>
      <c r="E55" s="16"/>
      <c r="F55" s="62"/>
      <c r="G55" s="62"/>
    </row>
    <row r="56" spans="2:7" x14ac:dyDescent="0.2">
      <c r="B56" s="15" t="s">
        <v>106</v>
      </c>
      <c r="C56" s="16" t="s">
        <v>56</v>
      </c>
      <c r="D56" s="16">
        <v>4</v>
      </c>
      <c r="E56" s="16" t="s">
        <v>31</v>
      </c>
      <c r="F56" s="63">
        <v>10500</v>
      </c>
      <c r="G56" s="61">
        <f>F56*D56</f>
        <v>42000</v>
      </c>
    </row>
    <row r="57" spans="2:7" x14ac:dyDescent="0.2">
      <c r="B57" s="15" t="s">
        <v>47</v>
      </c>
      <c r="C57" s="16" t="s">
        <v>67</v>
      </c>
      <c r="D57" s="16">
        <v>0.33</v>
      </c>
      <c r="E57" s="16" t="s">
        <v>32</v>
      </c>
      <c r="F57" s="63">
        <v>147000</v>
      </c>
      <c r="G57" s="61">
        <f>F57*D57</f>
        <v>48510</v>
      </c>
    </row>
    <row r="58" spans="2:7" x14ac:dyDescent="0.2">
      <c r="B58" s="15" t="s">
        <v>107</v>
      </c>
      <c r="C58" s="16" t="s">
        <v>108</v>
      </c>
      <c r="D58" s="16">
        <v>0.5</v>
      </c>
      <c r="E58" s="16" t="s">
        <v>109</v>
      </c>
      <c r="F58" s="63">
        <v>9870</v>
      </c>
      <c r="G58" s="61">
        <f>F58*D58</f>
        <v>4935</v>
      </c>
    </row>
    <row r="59" spans="2:7" x14ac:dyDescent="0.2">
      <c r="B59" s="15" t="s">
        <v>55</v>
      </c>
      <c r="C59" s="16"/>
      <c r="D59" s="16"/>
      <c r="E59" s="16"/>
      <c r="F59" s="62"/>
      <c r="G59" s="62"/>
    </row>
    <row r="60" spans="2:7" x14ac:dyDescent="0.2">
      <c r="B60" s="15" t="s">
        <v>101</v>
      </c>
      <c r="C60" s="16" t="s">
        <v>56</v>
      </c>
      <c r="D60" s="16">
        <v>4</v>
      </c>
      <c r="E60" s="16" t="s">
        <v>60</v>
      </c>
      <c r="F60" s="63">
        <v>7270</v>
      </c>
      <c r="G60" s="61">
        <f>F60*D60</f>
        <v>29080</v>
      </c>
    </row>
    <row r="61" spans="2:7" x14ac:dyDescent="0.2">
      <c r="B61" s="88" t="s">
        <v>17</v>
      </c>
      <c r="C61" s="89"/>
      <c r="D61" s="89"/>
      <c r="E61" s="89"/>
      <c r="F61" s="90"/>
      <c r="G61" s="91">
        <f>SUM(G51:G60)</f>
        <v>1720925</v>
      </c>
    </row>
    <row r="63" spans="2:7" x14ac:dyDescent="0.2">
      <c r="B63" s="6" t="s">
        <v>18</v>
      </c>
    </row>
    <row r="64" spans="2:7" ht="24" x14ac:dyDescent="0.2">
      <c r="B64" s="86" t="s">
        <v>19</v>
      </c>
      <c r="C64" s="87" t="s">
        <v>77</v>
      </c>
      <c r="D64" s="87" t="s">
        <v>78</v>
      </c>
      <c r="E64" s="86" t="s">
        <v>76</v>
      </c>
      <c r="F64" s="87" t="s">
        <v>11</v>
      </c>
      <c r="G64" s="86" t="s">
        <v>12</v>
      </c>
    </row>
    <row r="65" spans="2:7" x14ac:dyDescent="0.2">
      <c r="B65" s="20" t="s">
        <v>116</v>
      </c>
      <c r="C65" s="18" t="s">
        <v>37</v>
      </c>
      <c r="D65" s="17">
        <v>14000</v>
      </c>
      <c r="E65" s="18" t="s">
        <v>51</v>
      </c>
      <c r="F65" s="66">
        <v>10</v>
      </c>
      <c r="G65" s="61">
        <f>F65*D65</f>
        <v>140000</v>
      </c>
    </row>
    <row r="66" spans="2:7" x14ac:dyDescent="0.2">
      <c r="B66" s="88" t="s">
        <v>20</v>
      </c>
      <c r="C66" s="89"/>
      <c r="D66" s="89"/>
      <c r="E66" s="89"/>
      <c r="F66" s="90"/>
      <c r="G66" s="91">
        <f>SUM(G65)</f>
        <v>140000</v>
      </c>
    </row>
    <row r="68" spans="2:7" x14ac:dyDescent="0.2">
      <c r="B68" s="2" t="s">
        <v>79</v>
      </c>
      <c r="C68" s="7"/>
      <c r="D68" s="7"/>
      <c r="E68" s="7"/>
      <c r="F68" s="7"/>
      <c r="G68" s="8">
        <f>G25+G30+G46+G61+G66</f>
        <v>2651925</v>
      </c>
    </row>
    <row r="69" spans="2:7" x14ac:dyDescent="0.2">
      <c r="B69" s="92" t="s">
        <v>21</v>
      </c>
      <c r="C69" s="93"/>
      <c r="D69" s="93"/>
      <c r="E69" s="93"/>
      <c r="F69" s="93"/>
      <c r="G69" s="94">
        <f>G68*0.05</f>
        <v>132596.25</v>
      </c>
    </row>
    <row r="70" spans="2:7" x14ac:dyDescent="0.2">
      <c r="B70" s="2" t="s">
        <v>80</v>
      </c>
      <c r="C70" s="7"/>
      <c r="D70" s="7"/>
      <c r="E70" s="7"/>
      <c r="F70" s="7"/>
      <c r="G70" s="8">
        <f>G69+G68</f>
        <v>2784521.25</v>
      </c>
    </row>
    <row r="71" spans="2:7" x14ac:dyDescent="0.2">
      <c r="B71" s="92" t="s">
        <v>81</v>
      </c>
      <c r="C71" s="93"/>
      <c r="D71" s="93"/>
      <c r="E71" s="93"/>
      <c r="F71" s="93"/>
      <c r="G71" s="94">
        <f>G13</f>
        <v>2870000</v>
      </c>
    </row>
    <row r="72" spans="2:7" x14ac:dyDescent="0.2">
      <c r="B72" s="2" t="s">
        <v>82</v>
      </c>
      <c r="C72" s="7"/>
      <c r="D72" s="7"/>
      <c r="E72" s="7"/>
      <c r="F72" s="7"/>
      <c r="G72" s="8">
        <f>G71-G70</f>
        <v>85478.75</v>
      </c>
    </row>
    <row r="73" spans="2:7" x14ac:dyDescent="0.2">
      <c r="B73" s="27" t="s">
        <v>110</v>
      </c>
      <c r="C73" s="28"/>
      <c r="D73" s="28"/>
      <c r="E73" s="28"/>
      <c r="F73" s="28"/>
      <c r="G73" s="9"/>
    </row>
    <row r="74" spans="2:7" ht="12.75" thickBot="1" x14ac:dyDescent="0.25">
      <c r="B74" s="29"/>
      <c r="C74" s="28"/>
      <c r="D74" s="28"/>
      <c r="E74" s="28"/>
      <c r="F74" s="28"/>
      <c r="G74" s="9"/>
    </row>
    <row r="75" spans="2:7" x14ac:dyDescent="0.2">
      <c r="B75" s="30" t="s">
        <v>111</v>
      </c>
      <c r="C75" s="31"/>
      <c r="D75" s="31"/>
      <c r="E75" s="31"/>
      <c r="F75" s="31"/>
      <c r="G75" s="67"/>
    </row>
    <row r="76" spans="2:7" x14ac:dyDescent="0.2">
      <c r="B76" s="32" t="s">
        <v>83</v>
      </c>
      <c r="C76" s="33"/>
      <c r="D76" s="33"/>
      <c r="E76" s="33"/>
      <c r="F76" s="33"/>
      <c r="G76" s="68"/>
    </row>
    <row r="77" spans="2:7" x14ac:dyDescent="0.2">
      <c r="B77" s="32" t="s">
        <v>84</v>
      </c>
      <c r="C77" s="33"/>
      <c r="D77" s="33"/>
      <c r="E77" s="33"/>
      <c r="F77" s="33"/>
      <c r="G77" s="68"/>
    </row>
    <row r="78" spans="2:7" x14ac:dyDescent="0.2">
      <c r="B78" s="32" t="s">
        <v>112</v>
      </c>
      <c r="C78" s="33"/>
      <c r="D78" s="33"/>
      <c r="E78" s="33"/>
      <c r="F78" s="33"/>
      <c r="G78" s="68"/>
    </row>
    <row r="79" spans="2:7" x14ac:dyDescent="0.2">
      <c r="B79" s="32" t="s">
        <v>85</v>
      </c>
      <c r="C79" s="33"/>
      <c r="D79" s="33"/>
      <c r="E79" s="33"/>
      <c r="F79" s="33"/>
      <c r="G79" s="68"/>
    </row>
    <row r="80" spans="2:7" x14ac:dyDescent="0.2">
      <c r="B80" s="32" t="s">
        <v>86</v>
      </c>
      <c r="C80" s="33"/>
      <c r="D80" s="33"/>
      <c r="E80" s="33"/>
      <c r="F80" s="33"/>
      <c r="G80" s="68"/>
    </row>
    <row r="81" spans="2:7" ht="12.75" thickBot="1" x14ac:dyDescent="0.25">
      <c r="B81" s="34" t="s">
        <v>87</v>
      </c>
      <c r="C81" s="35"/>
      <c r="D81" s="35"/>
      <c r="E81" s="35"/>
      <c r="F81" s="35"/>
      <c r="G81" s="69"/>
    </row>
    <row r="82" spans="2:7" x14ac:dyDescent="0.2">
      <c r="B82" s="36"/>
      <c r="C82" s="33"/>
      <c r="D82" s="33"/>
      <c r="E82" s="33"/>
      <c r="F82" s="33"/>
      <c r="G82" s="9"/>
    </row>
    <row r="83" spans="2:7" ht="12.75" thickBot="1" x14ac:dyDescent="0.25">
      <c r="B83" s="99" t="s">
        <v>88</v>
      </c>
      <c r="C83" s="100"/>
      <c r="D83" s="37"/>
      <c r="E83" s="38"/>
      <c r="F83" s="38"/>
      <c r="G83" s="9"/>
    </row>
    <row r="84" spans="2:7" x14ac:dyDescent="0.2">
      <c r="B84" s="39" t="s">
        <v>19</v>
      </c>
      <c r="C84" s="40" t="s">
        <v>89</v>
      </c>
      <c r="D84" s="41" t="s">
        <v>90</v>
      </c>
      <c r="E84" s="38"/>
      <c r="F84" s="38"/>
      <c r="G84" s="9"/>
    </row>
    <row r="85" spans="2:7" x14ac:dyDescent="0.2">
      <c r="B85" s="42" t="s">
        <v>91</v>
      </c>
      <c r="C85" s="43">
        <f>+G25</f>
        <v>259000</v>
      </c>
      <c r="D85" s="44">
        <f>(C85/C91)</f>
        <v>9.3014194091713256E-2</v>
      </c>
      <c r="E85" s="38"/>
      <c r="F85" s="38"/>
      <c r="G85" s="9"/>
    </row>
    <row r="86" spans="2:7" x14ac:dyDescent="0.2">
      <c r="B86" s="42" t="s">
        <v>92</v>
      </c>
      <c r="C86" s="43">
        <f>+G30</f>
        <v>0</v>
      </c>
      <c r="D86" s="44">
        <v>0</v>
      </c>
      <c r="E86" s="38"/>
      <c r="F86" s="38"/>
      <c r="G86" s="9"/>
    </row>
    <row r="87" spans="2:7" x14ac:dyDescent="0.2">
      <c r="B87" s="42" t="s">
        <v>93</v>
      </c>
      <c r="C87" s="43">
        <f>+G46</f>
        <v>532000</v>
      </c>
      <c r="D87" s="44">
        <f>(C87/C91)</f>
        <v>0.19105618245865424</v>
      </c>
      <c r="E87" s="38"/>
      <c r="F87" s="38"/>
      <c r="G87" s="9"/>
    </row>
    <row r="88" spans="2:7" x14ac:dyDescent="0.2">
      <c r="B88" s="42" t="s">
        <v>16</v>
      </c>
      <c r="C88" s="43">
        <f>+G61</f>
        <v>1720925</v>
      </c>
      <c r="D88" s="44">
        <f>(C88/C91)</f>
        <v>0.61803263307830747</v>
      </c>
      <c r="E88" s="38"/>
      <c r="F88" s="38"/>
      <c r="G88" s="9"/>
    </row>
    <row r="89" spans="2:7" x14ac:dyDescent="0.2">
      <c r="B89" s="42" t="s">
        <v>94</v>
      </c>
      <c r="C89" s="45">
        <f>+G66</f>
        <v>140000</v>
      </c>
      <c r="D89" s="44">
        <f>(C89/C91)</f>
        <v>5.0277942752277434E-2</v>
      </c>
      <c r="E89" s="46"/>
      <c r="F89" s="46"/>
      <c r="G89" s="9"/>
    </row>
    <row r="90" spans="2:7" x14ac:dyDescent="0.2">
      <c r="B90" s="42" t="s">
        <v>95</v>
      </c>
      <c r="C90" s="45">
        <f>+G69</f>
        <v>132596.25</v>
      </c>
      <c r="D90" s="44">
        <f>(C90/C91)</f>
        <v>4.7619047619047616E-2</v>
      </c>
      <c r="E90" s="46"/>
      <c r="F90" s="46"/>
      <c r="G90" s="9"/>
    </row>
    <row r="91" spans="2:7" ht="12.75" thickBot="1" x14ac:dyDescent="0.25">
      <c r="B91" s="47" t="s">
        <v>96</v>
      </c>
      <c r="C91" s="48">
        <f>SUM(C85:C90)</f>
        <v>2784521.25</v>
      </c>
      <c r="D91" s="49">
        <f>SUM(D85:D90)</f>
        <v>1</v>
      </c>
      <c r="E91" s="46"/>
      <c r="F91" s="46"/>
      <c r="G91" s="9"/>
    </row>
    <row r="92" spans="2:7" x14ac:dyDescent="0.2">
      <c r="B92" s="29"/>
      <c r="C92" s="28"/>
      <c r="D92" s="28"/>
      <c r="E92" s="28"/>
      <c r="F92" s="28"/>
      <c r="G92" s="9"/>
    </row>
    <row r="93" spans="2:7" x14ac:dyDescent="0.2">
      <c r="B93" s="50"/>
      <c r="C93" s="28"/>
      <c r="D93" s="28"/>
      <c r="E93" s="28"/>
      <c r="F93" s="28"/>
      <c r="G93" s="9"/>
    </row>
    <row r="94" spans="2:7" ht="12.75" thickBot="1" x14ac:dyDescent="0.25">
      <c r="B94" s="51"/>
      <c r="C94" s="52" t="s">
        <v>97</v>
      </c>
      <c r="D94" s="53"/>
      <c r="E94" s="54"/>
      <c r="F94" s="55"/>
      <c r="G94" s="9"/>
    </row>
    <row r="95" spans="2:7" x14ac:dyDescent="0.2">
      <c r="B95" s="56" t="s">
        <v>98</v>
      </c>
      <c r="C95" s="97">
        <v>13000</v>
      </c>
      <c r="D95" s="97">
        <v>14000</v>
      </c>
      <c r="E95" s="98">
        <v>15000</v>
      </c>
      <c r="F95" s="57"/>
      <c r="G95" s="10"/>
    </row>
    <row r="96" spans="2:7" ht="12.75" thickBot="1" x14ac:dyDescent="0.25">
      <c r="B96" s="47" t="s">
        <v>99</v>
      </c>
      <c r="C96" s="48">
        <f>(G70/C95)</f>
        <v>214.19394230769231</v>
      </c>
      <c r="D96" s="48">
        <f>(G70/D95)</f>
        <v>198.894375</v>
      </c>
      <c r="E96" s="58">
        <f>(G70/E95)</f>
        <v>185.63475</v>
      </c>
      <c r="F96" s="57"/>
      <c r="G96" s="10"/>
    </row>
    <row r="97" spans="2:7" x14ac:dyDescent="0.2">
      <c r="B97" s="59" t="s">
        <v>100</v>
      </c>
      <c r="C97" s="33"/>
      <c r="D97" s="33"/>
      <c r="E97" s="33"/>
      <c r="F97" s="33"/>
      <c r="G97" s="33"/>
    </row>
    <row r="98" spans="2:7" x14ac:dyDescent="0.2">
      <c r="B98" s="60"/>
    </row>
    <row r="99" spans="2:7" x14ac:dyDescent="0.2">
      <c r="B99" s="60"/>
    </row>
    <row r="100" spans="2:7" x14ac:dyDescent="0.2">
      <c r="B100" s="60"/>
    </row>
    <row r="101" spans="2:7" x14ac:dyDescent="0.2">
      <c r="B101" s="60"/>
    </row>
    <row r="102" spans="2:7" x14ac:dyDescent="0.2">
      <c r="B102" s="60"/>
    </row>
    <row r="103" spans="2:7" x14ac:dyDescent="0.2">
      <c r="B103" s="60"/>
    </row>
  </sheetData>
  <mergeCells count="8">
    <mergeCell ref="B83:C83"/>
    <mergeCell ref="B18:G18"/>
    <mergeCell ref="E10:F10"/>
    <mergeCell ref="E11:F11"/>
    <mergeCell ref="E12:F12"/>
    <mergeCell ref="E14:F14"/>
    <mergeCell ref="E15:F15"/>
    <mergeCell ref="E16:F16"/>
  </mergeCells>
  <pageMargins left="0.70866141732283472" right="0.70866141732283472" top="0.74803149606299213" bottom="0.74803149606299213" header="0.31496062992125984" footer="0.31496062992125984"/>
  <pageSetup paperSize="14" scale="75" fitToHeight="2" orientation="portrait" vertic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Maiz Grano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Campos Olivares</dc:creator>
  <cp:lastModifiedBy>Perez Reyes Nora del Carmen</cp:lastModifiedBy>
  <cp:lastPrinted>2022-06-17T12:34:18Z</cp:lastPrinted>
  <dcterms:created xsi:type="dcterms:W3CDTF">2014-10-08T12:57:19Z</dcterms:created>
  <dcterms:modified xsi:type="dcterms:W3CDTF">2022-06-22T15:19:07Z</dcterms:modified>
</cp:coreProperties>
</file>