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Manzano" sheetId="1" r:id="rId1"/>
  </sheets>
  <definedNames>
    <definedName name="_xlnm.Print_Area" localSheetId="0">Manzano!$A$1:$G$106</definedName>
  </definedNames>
  <calcPr calcId="152511"/>
</workbook>
</file>

<file path=xl/calcChain.xml><?xml version="1.0" encoding="utf-8"?>
<calcChain xmlns="http://schemas.openxmlformats.org/spreadsheetml/2006/main">
  <c r="G64" i="1" l="1"/>
  <c r="G63" i="1"/>
  <c r="F60" i="1"/>
  <c r="F53" i="1"/>
  <c r="G38" i="1"/>
  <c r="C95" i="1" l="1"/>
  <c r="G73" i="1" l="1"/>
  <c r="G12" i="1" l="1"/>
  <c r="G79" i="1" s="1"/>
  <c r="G54" i="1"/>
  <c r="G53" i="1"/>
  <c r="G45" i="1" l="1"/>
  <c r="G47" i="1"/>
  <c r="G48" i="1"/>
  <c r="G49" i="1"/>
  <c r="G51" i="1"/>
  <c r="G52" i="1"/>
  <c r="G55" i="1"/>
  <c r="G56" i="1"/>
  <c r="G57" i="1"/>
  <c r="G58" i="1"/>
  <c r="G59" i="1"/>
  <c r="G60" i="1"/>
  <c r="G61" i="1"/>
  <c r="G66" i="1"/>
  <c r="G67" i="1"/>
  <c r="G46" i="1"/>
  <c r="G35" i="1" l="1"/>
  <c r="G37" i="1"/>
  <c r="G39" i="1"/>
  <c r="G36" i="1"/>
  <c r="G34" i="1"/>
  <c r="G33" i="1"/>
  <c r="G23" i="1"/>
  <c r="G22" i="1"/>
  <c r="G21" i="1"/>
  <c r="G24" i="1" l="1"/>
  <c r="C94" i="1" s="1"/>
  <c r="G72" i="1"/>
  <c r="G74" i="1" s="1"/>
  <c r="C98" i="1" s="1"/>
  <c r="G40" i="1" l="1"/>
  <c r="C96" i="1" s="1"/>
  <c r="G68" i="1" l="1"/>
  <c r="G76" i="1" l="1"/>
  <c r="C97" i="1"/>
  <c r="G77" i="1" l="1"/>
  <c r="G78" i="1" l="1"/>
  <c r="C105" i="1" s="1"/>
  <c r="C99" i="1"/>
  <c r="D105" i="1" l="1"/>
  <c r="G80" i="1"/>
  <c r="E105" i="1"/>
  <c r="C100" i="1"/>
  <c r="D97" i="1" l="1"/>
  <c r="D98" i="1"/>
  <c r="D96" i="1"/>
  <c r="D94" i="1"/>
  <c r="D99" i="1"/>
  <c r="D100" i="1" l="1"/>
</calcChain>
</file>

<file path=xl/sharedStrings.xml><?xml version="1.0" encoding="utf-8"?>
<sst xmlns="http://schemas.openxmlformats.org/spreadsheetml/2006/main" count="196" uniqueCount="142">
  <si>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</si>
  <si>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</si>
  <si>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</si>
  <si>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</si>
  <si>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</si>
  <si>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</si>
  <si>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</si>
  <si>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</si>
  <si>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</si>
  <si>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</si>
  <si>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</si>
  <si>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</si>
  <si>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</si>
  <si>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</si>
  <si>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</si>
  <si>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</si>
  <si>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</si>
  <si>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</si>
  <si>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</si>
  <si>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</si>
  <si>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</si>
  <si>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</si>
  <si>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</si>
  <si>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</si>
  <si>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</si>
  <si>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</si>
  <si>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</si>
  <si>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</si>
  <si>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</si>
  <si>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</si>
  <si>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</si>
  <si>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</si>
  <si>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</si>
  <si>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</si>
  <si>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</si>
  <si>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</si>
  <si>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</si>
  <si>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</si>
  <si>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</si>
  <si>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</si>
  <si>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</si>
  <si>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</si>
  <si>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</si>
  <si>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</si>
  <si>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</si>
  <si>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</si>
  <si>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</si>
  <si>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</si>
  <si>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</si>
  <si>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</si>
  <si>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</si>
  <si>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</si>
  <si>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</si>
  <si>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</si>
  <si>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</si>
  <si>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</si>
  <si>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</si>
  <si>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</si>
  <si>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</si>
  <si>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</si>
  <si>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Mercado Mayorista Local.</t>
  </si>
  <si>
    <t>Junio - Julio</t>
  </si>
  <si>
    <t>Agosto</t>
  </si>
  <si>
    <t>Kelpack</t>
  </si>
  <si>
    <t>JM</t>
  </si>
  <si>
    <t>ha</t>
  </si>
  <si>
    <t>Agrocopper Sl</t>
  </si>
  <si>
    <t>Poda</t>
  </si>
  <si>
    <t>Junio-Julio</t>
  </si>
  <si>
    <t>Fertilización</t>
  </si>
  <si>
    <t>Cosecha</t>
  </si>
  <si>
    <t>Octubre-Marzo</t>
  </si>
  <si>
    <t>Aplicación herbicida</t>
  </si>
  <si>
    <t>Trituradora</t>
  </si>
  <si>
    <t>Junio - Septiembre</t>
  </si>
  <si>
    <t>Carro Porta Bins</t>
  </si>
  <si>
    <t xml:space="preserve">Mayo - Junio </t>
  </si>
  <si>
    <t>Bins</t>
  </si>
  <si>
    <t>Cosecha tractor y carro</t>
  </si>
  <si>
    <t>Enero -  Diciembre</t>
  </si>
  <si>
    <t>Abril</t>
  </si>
  <si>
    <t>Fertilizantes</t>
  </si>
  <si>
    <t>Mezcla</t>
  </si>
  <si>
    <t>Urea</t>
  </si>
  <si>
    <t>Muriato Potasio</t>
  </si>
  <si>
    <t>Nitrato Ca</t>
  </si>
  <si>
    <t>Surqueador</t>
  </si>
  <si>
    <t>Podexal</t>
  </si>
  <si>
    <t>Funguicida</t>
  </si>
  <si>
    <t>Selecron 720</t>
  </si>
  <si>
    <t>Insecticida / Acaricida</t>
  </si>
  <si>
    <t>Polaris 40 Wp</t>
  </si>
  <si>
    <t>Carbaryl 85 wp ( Raleo Quimico)</t>
  </si>
  <si>
    <t>Score 250 Ec</t>
  </si>
  <si>
    <t>Benomil 50 Wl</t>
  </si>
  <si>
    <t>Herbicida</t>
  </si>
  <si>
    <t>NAA 800</t>
  </si>
  <si>
    <t>Anual</t>
  </si>
  <si>
    <t xml:space="preserve">abril </t>
  </si>
  <si>
    <t>lt</t>
  </si>
  <si>
    <t>un.</t>
  </si>
  <si>
    <t>Marzo / Abril - Octubre / Diciembre</t>
  </si>
  <si>
    <t>Octubre - Marzo</t>
  </si>
  <si>
    <t>Ocrubre - Febrero</t>
  </si>
  <si>
    <t>Noviembre - Febrero</t>
  </si>
  <si>
    <t>Diciembre - Febrero</t>
  </si>
  <si>
    <t>Octubre -  Diciembre</t>
  </si>
  <si>
    <t>Octubre</t>
  </si>
  <si>
    <t xml:space="preserve">Octubre </t>
  </si>
  <si>
    <t>Ocrubre -  Noviembre</t>
  </si>
  <si>
    <t>Abriil - Junio</t>
  </si>
  <si>
    <t>Septiembre</t>
  </si>
  <si>
    <t>Octubre  - Marzo</t>
  </si>
  <si>
    <t>Guano</t>
  </si>
  <si>
    <t>Rendimiento (kg/hà)</t>
  </si>
  <si>
    <t>Costo unitario ($/kg) (*)</t>
  </si>
  <si>
    <t>PRECIO ESPERADO ($/kg)</t>
  </si>
  <si>
    <t>RENDIMIENTO (kg/Há.)</t>
  </si>
  <si>
    <t xml:space="preserve">Lorsban 75 WG </t>
  </si>
  <si>
    <t xml:space="preserve">karate zeon </t>
  </si>
  <si>
    <t>Septiembre - Noviembre</t>
  </si>
  <si>
    <t>Aplicación de fitosanitarios_Nebulizador</t>
  </si>
  <si>
    <t>rana</t>
  </si>
  <si>
    <t xml:space="preserve">Cuota uso agua </t>
  </si>
  <si>
    <t>ESCENARIOS COSTO UNITARIO  ($/kg)</t>
  </si>
  <si>
    <t>Colmenas</t>
  </si>
  <si>
    <t>c/u</t>
  </si>
  <si>
    <t>Septiembre - Octubre</t>
  </si>
  <si>
    <t>ROYAL GALA</t>
  </si>
  <si>
    <t xml:space="preserve"> </t>
  </si>
  <si>
    <t>Manzano mantención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</si>
  <si>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</si>
  <si>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</si>
  <si>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Marzo-Abril</t>
  </si>
  <si>
    <t xml:space="preserve">enero  </t>
  </si>
  <si>
    <t>Abamite</t>
  </si>
  <si>
    <t>Rango WG</t>
  </si>
  <si>
    <t>Agosto - enero</t>
  </si>
  <si>
    <t>Farmon</t>
  </si>
  <si>
    <t>7. Precio ponderado $ 200 (Odepa, 2022).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</si>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</sst>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 &quot;$&quot;* #,##0_ ;_ &quot;$&quot;* \-#,##0_ ;_ &quot;$&quot;* &quot;-&quot;_ ;_ @_ "/>
    <numFmt numFmtId="41" formatCode="_ * #,##0_ ;_ * \-#,##0_ ;_ * &quot;-&quot;_ ;_ @_ "/>
    <numFmt numFmtId="44" formatCode="_ &quot;$&quot;* #,##0.00_ ;_ &quot;$&quot;* \-#,##0.00_ ;_ &quot;$&quot;* &quot;-&quot;??_ ;_ @_ "/>
    <numFmt numFmtId="43" formatCode="_ * #,##0.00_ ;_ * \-#,##0.00_ ;_ * &quot;-&quot;??_ ;_ @_ "/>
    <numFmt numFmtId="164" formatCode="&quot; &quot;* #,##0&quot; &quot;;&quot; &quot;* &quot;-&quot;#,##0&quot; &quot;;&quot; &quot;* &quot;- &quot;"/>
    <numFmt numFmtId="165" formatCode="#,##0_ ;\-#,##0\ "/>
    <numFmt numFmtId="166" formatCode="0.0%"/>
  </numFmts>
  <fonts count="16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10"/>
      <color indexed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 applyNumberFormat="0" applyFill="0" applyBorder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2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150">
    <xf numFmtId="0" fontId="0" fillId="0" borderId="0" xfId="0" applyFont="1" applyAlignment="1"/>
    <xf numFmtId="49" fontId="1" fillId="2" borderId="3" xfId="0" applyNumberFormat="1" applyFont="1" applyFill="1" applyBorder="1" applyAlignment="1">
      <alignment vertical="center" wrapText="1"/>
    </xf>
    <xf numFmtId="49" fontId="1" fillId="2" borderId="4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right" wrapText="1"/>
    </xf>
    <xf numFmtId="49" fontId="2" fillId="3" borderId="4" xfId="0" applyNumberFormat="1" applyFont="1" applyFill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12" xfId="0" applyNumberFormat="1" applyFont="1" applyFill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/>
    <xf numFmtId="49" fontId="3" fillId="2" borderId="4" xfId="0" applyNumberFormat="1" applyFont="1" applyFill="1" applyBorder="1" applyAlignment="1"/>
    <xf numFmtId="42" fontId="1" fillId="2" borderId="4" xfId="1" applyFont="1" applyFill="1" applyBorder="1" applyAlignment="1">
      <alignment horizontal="right" wrapText="1"/>
    </xf>
    <xf numFmtId="42" fontId="1" fillId="2" borderId="4" xfId="1" applyFont="1" applyFill="1" applyBorder="1" applyAlignment="1">
      <alignment horizontal="right"/>
    </xf>
    <xf numFmtId="14" fontId="1" fillId="2" borderId="4" xfId="0" applyNumberFormat="1" applyFont="1" applyFill="1" applyBorder="1" applyAlignment="1">
      <alignment horizontal="right" vertical="center"/>
    </xf>
    <xf numFmtId="42" fontId="2" fillId="3" borderId="4" xfId="1" applyFont="1" applyFill="1" applyBorder="1" applyAlignment="1">
      <alignment horizontal="right" vertical="center"/>
    </xf>
    <xf numFmtId="42" fontId="2" fillId="3" borderId="12" xfId="1" applyFont="1" applyFill="1" applyBorder="1" applyAlignment="1">
      <alignment horizontal="right" vertical="center"/>
    </xf>
    <xf numFmtId="42" fontId="3" fillId="2" borderId="4" xfId="1" applyFont="1" applyFill="1" applyBorder="1" applyAlignment="1">
      <alignment horizontal="right" vertical="center" wrapText="1"/>
    </xf>
    <xf numFmtId="0" fontId="2" fillId="2" borderId="18" xfId="0" applyFont="1" applyFill="1" applyBorder="1" applyAlignment="1">
      <alignment vertical="center"/>
    </xf>
    <xf numFmtId="0" fontId="1" fillId="0" borderId="0" xfId="0" applyNumberFormat="1" applyFont="1" applyAlignment="1"/>
    <xf numFmtId="0" fontId="1" fillId="0" borderId="0" xfId="0" applyFont="1" applyAlignment="1"/>
    <xf numFmtId="49" fontId="6" fillId="3" borderId="3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/>
    <xf numFmtId="0" fontId="1" fillId="2" borderId="6" xfId="0" applyFont="1" applyFill="1" applyBorder="1" applyAlignment="1">
      <alignment wrapText="1"/>
    </xf>
    <xf numFmtId="14" fontId="1" fillId="2" borderId="7" xfId="0" applyNumberFormat="1" applyFont="1" applyFill="1" applyBorder="1" applyAlignment="1"/>
    <xf numFmtId="0" fontId="1" fillId="2" borderId="2" xfId="0" applyFont="1" applyFill="1" applyBorder="1" applyAlignment="1"/>
    <xf numFmtId="0" fontId="1" fillId="2" borderId="7" xfId="0" applyFont="1" applyFill="1" applyBorder="1" applyAlignment="1"/>
    <xf numFmtId="42" fontId="1" fillId="2" borderId="7" xfId="1" applyFont="1" applyFill="1" applyBorder="1" applyAlignment="1"/>
    <xf numFmtId="42" fontId="1" fillId="2" borderId="7" xfId="1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>
      <alignment horizontal="left"/>
    </xf>
    <xf numFmtId="42" fontId="1" fillId="2" borderId="9" xfId="1" applyFont="1" applyFill="1" applyBorder="1" applyAlignment="1"/>
    <xf numFmtId="49" fontId="6" fillId="5" borderId="10" xfId="0" applyNumberFormat="1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42" fontId="1" fillId="2" borderId="2" xfId="1" applyFont="1" applyFill="1" applyBorder="1" applyAlignment="1">
      <alignment vertical="center"/>
    </xf>
    <xf numFmtId="49" fontId="6" fillId="3" borderId="4" xfId="0" applyNumberFormat="1" applyFont="1" applyFill="1" applyBorder="1" applyAlignment="1">
      <alignment horizontal="center" vertical="center" wrapText="1"/>
    </xf>
    <xf numFmtId="42" fontId="6" fillId="3" borderId="4" xfId="1" applyFont="1" applyFill="1" applyBorder="1" applyAlignment="1">
      <alignment horizontal="center" vertical="center" wrapText="1"/>
    </xf>
    <xf numFmtId="3" fontId="8" fillId="0" borderId="50" xfId="0" applyNumberFormat="1" applyFont="1" applyFill="1" applyBorder="1"/>
    <xf numFmtId="0" fontId="9" fillId="0" borderId="50" xfId="0" applyFont="1" applyFill="1" applyBorder="1" applyAlignment="1">
      <alignment horizontal="center" wrapText="1"/>
    </xf>
    <xf numFmtId="3" fontId="8" fillId="0" borderId="50" xfId="0" applyNumberFormat="1" applyFont="1" applyFill="1" applyBorder="1" applyAlignment="1">
      <alignment horizontal="center"/>
    </xf>
    <xf numFmtId="3" fontId="9" fillId="0" borderId="50" xfId="2" applyNumberFormat="1" applyFont="1" applyFill="1" applyBorder="1" applyAlignment="1">
      <alignment horizontal="right" wrapText="1"/>
    </xf>
    <xf numFmtId="0" fontId="1" fillId="2" borderId="9" xfId="0" applyFont="1" applyFill="1" applyBorder="1" applyAlignment="1"/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2" fontId="1" fillId="2" borderId="1" xfId="1" applyFont="1" applyFill="1" applyBorder="1" applyAlignment="1">
      <alignment vertical="center"/>
    </xf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42" fontId="6" fillId="3" borderId="12" xfId="1" applyFont="1" applyFill="1" applyBorder="1" applyAlignment="1">
      <alignment horizontal="center" vertical="center" wrapText="1"/>
    </xf>
    <xf numFmtId="42" fontId="6" fillId="3" borderId="12" xfId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vertical="center"/>
    </xf>
    <xf numFmtId="0" fontId="1" fillId="2" borderId="12" xfId="0" applyFont="1" applyFill="1" applyBorder="1" applyAlignment="1">
      <alignment horizontal="center" vertical="center"/>
    </xf>
    <xf numFmtId="42" fontId="1" fillId="2" borderId="12" xfId="1" applyFont="1" applyFill="1" applyBorder="1" applyAlignment="1">
      <alignment vertical="center"/>
    </xf>
    <xf numFmtId="42" fontId="2" fillId="3" borderId="12" xfId="1" applyFont="1" applyFill="1" applyBorder="1" applyAlignment="1">
      <alignment vertical="center"/>
    </xf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42" fontId="1" fillId="2" borderId="15" xfId="1" applyFont="1" applyFill="1" applyBorder="1" applyAlignment="1"/>
    <xf numFmtId="49" fontId="6" fillId="3" borderId="10" xfId="0" applyNumberFormat="1" applyFont="1" applyFill="1" applyBorder="1" applyAlignment="1">
      <alignment horizontal="center" vertical="center"/>
    </xf>
    <xf numFmtId="42" fontId="6" fillId="3" borderId="10" xfId="1" applyFont="1" applyFill="1" applyBorder="1" applyAlignment="1">
      <alignment horizontal="center" vertical="center" wrapText="1"/>
    </xf>
    <xf numFmtId="42" fontId="6" fillId="3" borderId="10" xfId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/>
    </xf>
    <xf numFmtId="0" fontId="9" fillId="0" borderId="51" xfId="0" applyFont="1" applyBorder="1" applyAlignment="1"/>
    <xf numFmtId="0" fontId="9" fillId="0" borderId="52" xfId="0" applyFont="1" applyBorder="1" applyAlignment="1">
      <alignment horizontal="center"/>
    </xf>
    <xf numFmtId="165" fontId="9" fillId="0" borderId="52" xfId="0" applyNumberFormat="1" applyFont="1" applyBorder="1" applyAlignment="1">
      <alignment horizontal="center"/>
    </xf>
    <xf numFmtId="0" fontId="9" fillId="0" borderId="52" xfId="0" applyFont="1" applyBorder="1" applyAlignment="1">
      <alignment horizontal="center" vertical="center" wrapText="1"/>
    </xf>
    <xf numFmtId="3" fontId="9" fillId="0" borderId="52" xfId="0" applyNumberFormat="1" applyFont="1" applyBorder="1" applyAlignment="1">
      <alignment horizontal="right"/>
    </xf>
    <xf numFmtId="49" fontId="2" fillId="3" borderId="16" xfId="0" applyNumberFormat="1" applyFont="1" applyFill="1" applyBorder="1" applyAlignment="1">
      <alignment vertical="center"/>
    </xf>
    <xf numFmtId="0" fontId="2" fillId="3" borderId="16" xfId="0" applyFont="1" applyFill="1" applyBorder="1" applyAlignment="1">
      <alignment horizontal="center" vertical="center"/>
    </xf>
    <xf numFmtId="42" fontId="2" fillId="3" borderId="16" xfId="1" applyFont="1" applyFill="1" applyBorder="1" applyAlignment="1">
      <alignment horizontal="right" vertical="center"/>
    </xf>
    <xf numFmtId="0" fontId="1" fillId="2" borderId="20" xfId="0" applyFont="1" applyFill="1" applyBorder="1" applyAlignment="1"/>
    <xf numFmtId="42" fontId="1" fillId="2" borderId="20" xfId="1" applyFont="1" applyFill="1" applyBorder="1" applyAlignment="1"/>
    <xf numFmtId="49" fontId="6" fillId="5" borderId="21" xfId="0" applyNumberFormat="1" applyFont="1" applyFill="1" applyBorder="1" applyAlignment="1">
      <alignment vertical="center"/>
    </xf>
    <xf numFmtId="0" fontId="6" fillId="5" borderId="22" xfId="0" applyFont="1" applyFill="1" applyBorder="1" applyAlignment="1">
      <alignment vertical="center"/>
    </xf>
    <xf numFmtId="42" fontId="6" fillId="5" borderId="22" xfId="1" applyFont="1" applyFill="1" applyBorder="1" applyAlignment="1">
      <alignment vertical="center"/>
    </xf>
    <xf numFmtId="49" fontId="6" fillId="3" borderId="24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42" fontId="6" fillId="3" borderId="12" xfId="1" applyFont="1" applyFill="1" applyBorder="1" applyAlignment="1">
      <alignment vertical="center"/>
    </xf>
    <xf numFmtId="49" fontId="6" fillId="5" borderId="24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42" fontId="6" fillId="5" borderId="12" xfId="1" applyFont="1" applyFill="1" applyBorder="1" applyAlignment="1">
      <alignment vertical="center"/>
    </xf>
    <xf numFmtId="49" fontId="6" fillId="5" borderId="26" xfId="0" applyNumberFormat="1" applyFont="1" applyFill="1" applyBorder="1" applyAlignment="1">
      <alignment vertical="center"/>
    </xf>
    <xf numFmtId="0" fontId="6" fillId="5" borderId="27" xfId="0" applyFont="1" applyFill="1" applyBorder="1" applyAlignment="1">
      <alignment vertical="center"/>
    </xf>
    <xf numFmtId="42" fontId="6" fillId="5" borderId="27" xfId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42" fontId="6" fillId="2" borderId="18" xfId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3" fillId="2" borderId="39" xfId="0" applyNumberFormat="1" applyFont="1" applyFill="1" applyBorder="1" applyAlignment="1">
      <alignment vertical="center"/>
    </xf>
    <xf numFmtId="0" fontId="1" fillId="2" borderId="40" xfId="0" applyFont="1" applyFill="1" applyBorder="1" applyAlignment="1"/>
    <xf numFmtId="42" fontId="1" fillId="2" borderId="41" xfId="1" applyFont="1" applyFill="1" applyBorder="1" applyAlignment="1"/>
    <xf numFmtId="49" fontId="1" fillId="2" borderId="42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42" fontId="1" fillId="2" borderId="43" xfId="1" applyFont="1" applyFill="1" applyBorder="1" applyAlignment="1"/>
    <xf numFmtId="49" fontId="1" fillId="2" borderId="44" xfId="0" applyNumberFormat="1" applyFont="1" applyFill="1" applyBorder="1" applyAlignment="1">
      <alignment vertical="center"/>
    </xf>
    <xf numFmtId="0" fontId="1" fillId="2" borderId="45" xfId="0" applyFont="1" applyFill="1" applyBorder="1" applyAlignment="1"/>
    <xf numFmtId="42" fontId="1" fillId="2" borderId="46" xfId="1" applyFont="1" applyFill="1" applyBorder="1" applyAlignment="1"/>
    <xf numFmtId="42" fontId="1" fillId="2" borderId="18" xfId="1" applyFont="1" applyFill="1" applyBorder="1" applyAlignment="1"/>
    <xf numFmtId="0" fontId="1" fillId="9" borderId="38" xfId="0" applyFont="1" applyFill="1" applyBorder="1" applyAlignment="1"/>
    <xf numFmtId="0" fontId="1" fillId="7" borderId="18" xfId="0" applyFont="1" applyFill="1" applyBorder="1" applyAlignment="1"/>
    <xf numFmtId="42" fontId="1" fillId="7" borderId="18" xfId="1" applyFont="1" applyFill="1" applyBorder="1" applyAlignment="1"/>
    <xf numFmtId="49" fontId="3" fillId="8" borderId="29" xfId="0" applyNumberFormat="1" applyFont="1" applyFill="1" applyBorder="1" applyAlignment="1">
      <alignment vertical="center"/>
    </xf>
    <xf numFmtId="49" fontId="3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3" fillId="2" borderId="31" xfId="0" applyNumberFormat="1" applyFont="1" applyFill="1" applyBorder="1" applyAlignment="1">
      <alignment vertical="center"/>
    </xf>
    <xf numFmtId="3" fontId="3" fillId="2" borderId="4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164" fontId="3" fillId="2" borderId="4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42" fontId="6" fillId="7" borderId="18" xfId="1" applyFont="1" applyFill="1" applyBorder="1" applyAlignment="1">
      <alignment vertical="center"/>
    </xf>
    <xf numFmtId="49" fontId="3" fillId="8" borderId="33" xfId="0" applyNumberFormat="1" applyFont="1" applyFill="1" applyBorder="1" applyAlignment="1">
      <alignment vertical="center"/>
    </xf>
    <xf numFmtId="164" fontId="3" fillId="8" borderId="34" xfId="0" applyNumberFormat="1" applyFont="1" applyFill="1" applyBorder="1" applyAlignment="1">
      <alignment vertical="center"/>
    </xf>
    <xf numFmtId="9" fontId="3" fillId="8" borderId="35" xfId="0" applyNumberFormat="1" applyFont="1" applyFill="1" applyBorder="1" applyAlignment="1">
      <alignment vertical="center"/>
    </xf>
    <xf numFmtId="0" fontId="6" fillId="9" borderId="17" xfId="0" applyFont="1" applyFill="1" applyBorder="1" applyAlignment="1">
      <alignment vertical="center"/>
    </xf>
    <xf numFmtId="49" fontId="11" fillId="9" borderId="18" xfId="0" applyNumberFormat="1" applyFont="1" applyFill="1" applyBorder="1" applyAlignment="1">
      <alignment vertical="center"/>
    </xf>
    <xf numFmtId="0" fontId="6" fillId="9" borderId="18" xfId="0" applyFont="1" applyFill="1" applyBorder="1" applyAlignment="1">
      <alignment vertical="center"/>
    </xf>
    <xf numFmtId="0" fontId="6" fillId="9" borderId="47" xfId="0" applyFont="1" applyFill="1" applyBorder="1" applyAlignment="1">
      <alignment vertical="center"/>
    </xf>
    <xf numFmtId="42" fontId="6" fillId="7" borderId="17" xfId="1" applyFont="1" applyFill="1" applyBorder="1" applyAlignment="1">
      <alignment vertical="center"/>
    </xf>
    <xf numFmtId="49" fontId="3" fillId="8" borderId="48" xfId="0" applyNumberFormat="1" applyFont="1" applyFill="1" applyBorder="1" applyAlignment="1">
      <alignment vertical="center"/>
    </xf>
    <xf numFmtId="42" fontId="3" fillId="7" borderId="18" xfId="1" applyFont="1" applyFill="1" applyBorder="1" applyAlignment="1">
      <alignment vertical="center"/>
    </xf>
    <xf numFmtId="42" fontId="3" fillId="2" borderId="18" xfId="1" applyFont="1" applyFill="1" applyBorder="1" applyAlignment="1">
      <alignment vertical="center"/>
    </xf>
    <xf numFmtId="164" fontId="3" fillId="8" borderId="35" xfId="0" applyNumberFormat="1" applyFont="1" applyFill="1" applyBorder="1" applyAlignment="1">
      <alignment vertical="center"/>
    </xf>
    <xf numFmtId="42" fontId="1" fillId="0" borderId="0" xfId="1" applyFont="1" applyAlignment="1"/>
    <xf numFmtId="41" fontId="3" fillId="8" borderId="49" xfId="3" applyFont="1" applyFill="1" applyBorder="1" applyAlignment="1">
      <alignment vertical="center"/>
    </xf>
    <xf numFmtId="42" fontId="3" fillId="2" borderId="4" xfId="0" applyNumberFormat="1" applyFont="1" applyFill="1" applyBorder="1" applyAlignment="1">
      <alignment vertical="center"/>
    </xf>
    <xf numFmtId="166" fontId="1" fillId="2" borderId="32" xfId="0" applyNumberFormat="1" applyFont="1" applyFill="1" applyBorder="1" applyAlignment="1"/>
    <xf numFmtId="41" fontId="1" fillId="2" borderId="4" xfId="3" applyFont="1" applyFill="1" applyBorder="1" applyAlignment="1">
      <alignment horizontal="right"/>
    </xf>
    <xf numFmtId="42" fontId="1" fillId="2" borderId="4" xfId="1" applyFont="1" applyFill="1" applyBorder="1" applyAlignment="1">
      <alignment horizontal="right" vertical="center" wrapText="1"/>
    </xf>
    <xf numFmtId="0" fontId="14" fillId="10" borderId="50" xfId="0" applyFont="1" applyFill="1" applyBorder="1"/>
    <xf numFmtId="0" fontId="14" fillId="0" borderId="50" xfId="0" applyFont="1" applyBorder="1" applyAlignment="1">
      <alignment horizontal="center"/>
    </xf>
    <xf numFmtId="0" fontId="14" fillId="10" borderId="50" xfId="0" applyFont="1" applyFill="1" applyBorder="1" applyAlignment="1">
      <alignment horizontal="center"/>
    </xf>
    <xf numFmtId="3" fontId="14" fillId="0" borderId="50" xfId="4" applyNumberFormat="1" applyFont="1" applyFill="1" applyBorder="1" applyAlignment="1">
      <alignment horizontal="right" wrapText="1"/>
    </xf>
    <xf numFmtId="42" fontId="15" fillId="5" borderId="23" xfId="1" applyFont="1" applyFill="1" applyBorder="1" applyAlignment="1">
      <alignment vertical="center"/>
    </xf>
    <xf numFmtId="42" fontId="15" fillId="3" borderId="25" xfId="1" applyFont="1" applyFill="1" applyBorder="1" applyAlignment="1">
      <alignment vertical="center"/>
    </xf>
    <xf numFmtId="42" fontId="15" fillId="5" borderId="25" xfId="1" applyFont="1" applyFill="1" applyBorder="1" applyAlignment="1">
      <alignment vertical="center"/>
    </xf>
    <xf numFmtId="42" fontId="15" fillId="6" borderId="28" xfId="1" applyFont="1" applyFill="1" applyBorder="1" applyAlignment="1">
      <alignment vertical="center"/>
    </xf>
    <xf numFmtId="49" fontId="11" fillId="9" borderId="36" xfId="0" applyNumberFormat="1" applyFont="1" applyFill="1" applyBorder="1" applyAlignment="1">
      <alignment vertical="center"/>
    </xf>
    <xf numFmtId="0" fontId="3" fillId="9" borderId="37" xfId="0" applyFont="1" applyFill="1" applyBorder="1" applyAlignment="1">
      <alignment vertical="center"/>
    </xf>
    <xf numFmtId="49" fontId="1" fillId="2" borderId="4" xfId="0" applyNumberFormat="1" applyFont="1" applyFill="1" applyBorder="1" applyAlignment="1">
      <alignment wrapText="1"/>
    </xf>
    <xf numFmtId="0" fontId="1" fillId="2" borderId="4" xfId="0" applyFont="1" applyFill="1" applyBorder="1" applyAlignment="1">
      <alignment wrapText="1"/>
    </xf>
    <xf numFmtId="49" fontId="2" fillId="3" borderId="4" xfId="0" applyNumberFormat="1" applyFont="1" applyFill="1" applyBorder="1" applyAlignment="1">
      <alignment wrapText="1"/>
    </xf>
    <xf numFmtId="0" fontId="2" fillId="4" borderId="4" xfId="0" applyFont="1" applyFill="1" applyBorder="1" applyAlignment="1">
      <alignment wrapText="1"/>
    </xf>
    <xf numFmtId="49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9" fontId="7" fillId="3" borderId="4" xfId="0" applyNumberFormat="1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left"/>
    </xf>
    <xf numFmtId="49" fontId="1" fillId="2" borderId="54" xfId="0" applyNumberFormat="1" applyFont="1" applyFill="1" applyBorder="1" applyAlignment="1">
      <alignment horizontal="left"/>
    </xf>
  </cellXfs>
  <cellStyles count="5">
    <cellStyle name="Millares" xfId="2" builtinId="3"/>
    <cellStyle name="Millares [0]" xfId="3" builtinId="6"/>
    <cellStyle name="Moneda" xfId="4" builtinId="4"/>
    <cellStyle name="Moneda [0]" xfId="1" builtinId="7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210133</xdr:colOff>
      <xdr:row>0</xdr:row>
      <xdr:rowOff>34635</xdr:rowOff>
    </xdr:from>
    <xdr:to>
      <xdr:col>7</xdr:col>
      <xdr:colOff>39068</xdr:colOff>
      <xdr:row>7</xdr:row>
      <xdr:rowOff>138545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133" y="34635"/>
          <a:ext cx="8014662" cy="1477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="120" zoomScaleNormal="120" workbookViewId="0">
      <selection activeCell="C15" sqref="C15"/>
    </sheetView>
  </sheetViews>
  <sheetFormatPr baseColWidth="10" defaultColWidth="10.85546875" defaultRowHeight="11.25" customHeight="1" x14ac:dyDescent="0.25"/>
  <cols>
    <col min="1" max="1" width="2.85546875" style="20" customWidth="1"/>
    <col min="2" max="2" width="28.140625" style="20" customWidth="1"/>
    <col min="3" max="3" width="19.42578125" style="20" customWidth="1"/>
    <col min="4" max="4" width="9.42578125" style="20" customWidth="1"/>
    <col min="5" max="5" width="20.28515625" style="20" bestFit="1" customWidth="1"/>
    <col min="6" max="6" width="11" style="124" customWidth="1"/>
    <col min="7" max="7" width="15.85546875" style="124" bestFit="1" customWidth="1"/>
    <col min="8" max="251" width="10.85546875" style="20" customWidth="1"/>
    <col min="252" max="16384" width="10.85546875" style="21"/>
  </cols>
  <sheetData>
    <row r="1" spans="2:7" ht="15" customHeight="1" x14ac:dyDescent="0.25">
      <c r="F1" s="20"/>
      <c r="G1" s="20"/>
    </row>
    <row r="2" spans="2:7" ht="15" customHeight="1" x14ac:dyDescent="0.25">
      <c r="F2" s="20"/>
      <c r="G2" s="20"/>
    </row>
    <row r="3" spans="2:7" ht="15" customHeight="1" x14ac:dyDescent="0.25">
      <c r="F3" s="20"/>
      <c r="G3" s="20"/>
    </row>
    <row r="4" spans="2:7" ht="15" customHeight="1" x14ac:dyDescent="0.25">
      <c r="F4" s="20"/>
      <c r="G4" s="20"/>
    </row>
    <row r="5" spans="2:7" ht="15" customHeight="1" x14ac:dyDescent="0.25">
      <c r="F5" s="20"/>
      <c r="G5" s="20"/>
    </row>
    <row r="6" spans="2:7" ht="15" customHeight="1" x14ac:dyDescent="0.25">
      <c r="F6" s="20"/>
      <c r="G6" s="20"/>
    </row>
    <row r="7" spans="2:7" ht="15" customHeight="1" x14ac:dyDescent="0.25">
      <c r="F7" s="20"/>
      <c r="G7" s="20"/>
    </row>
    <row r="8" spans="2:7" ht="15" customHeight="1" x14ac:dyDescent="0.25">
      <c r="F8" s="20"/>
      <c r="G8" s="20"/>
    </row>
    <row r="9" spans="2:7" ht="12" customHeight="1" x14ac:dyDescent="0.25">
      <c r="B9" s="22" t="s">
        <v>0</v>
      </c>
      <c r="C9" s="2" t="s">
        <v>130</v>
      </c>
      <c r="D9" s="23"/>
      <c r="E9" s="142" t="s">
        <v>117</v>
      </c>
      <c r="F9" s="143"/>
      <c r="G9" s="128">
        <v>48000</v>
      </c>
    </row>
    <row r="10" spans="2:7" ht="12.75" x14ac:dyDescent="0.25">
      <c r="B10" s="1" t="s">
        <v>1</v>
      </c>
      <c r="C10" s="2" t="s">
        <v>128</v>
      </c>
      <c r="D10" s="23"/>
      <c r="E10" s="140" t="s">
        <v>2</v>
      </c>
      <c r="F10" s="141"/>
      <c r="G10" s="14" t="s">
        <v>80</v>
      </c>
    </row>
    <row r="11" spans="2:7" ht="12.75" x14ac:dyDescent="0.25">
      <c r="B11" s="1" t="s">
        <v>3</v>
      </c>
      <c r="C11" s="2" t="s">
        <v>4</v>
      </c>
      <c r="D11" s="23"/>
      <c r="E11" s="140" t="s">
        <v>116</v>
      </c>
      <c r="F11" s="141"/>
      <c r="G11" s="14">
        <v>200</v>
      </c>
    </row>
    <row r="12" spans="2:7" ht="12.75" x14ac:dyDescent="0.25">
      <c r="B12" s="1" t="s">
        <v>5</v>
      </c>
      <c r="C12" s="3" t="s">
        <v>6</v>
      </c>
      <c r="D12" s="23"/>
      <c r="E12" s="148" t="s">
        <v>7</v>
      </c>
      <c r="F12" s="149"/>
      <c r="G12" s="13">
        <f>(G9*G11)</f>
        <v>9600000</v>
      </c>
    </row>
    <row r="13" spans="2:7" ht="12.95" customHeight="1" x14ac:dyDescent="0.25">
      <c r="B13" s="1" t="s">
        <v>8</v>
      </c>
      <c r="C13" s="2" t="s">
        <v>59</v>
      </c>
      <c r="D13" s="23"/>
      <c r="E13" s="140" t="s">
        <v>9</v>
      </c>
      <c r="F13" s="141"/>
      <c r="G13" s="14" t="s">
        <v>60</v>
      </c>
    </row>
    <row r="14" spans="2:7" ht="13.5" customHeight="1" x14ac:dyDescent="0.25">
      <c r="B14" s="1" t="s">
        <v>10</v>
      </c>
      <c r="C14" s="2" t="s">
        <v>141</v>
      </c>
      <c r="D14" s="23"/>
      <c r="E14" s="140" t="s">
        <v>11</v>
      </c>
      <c r="F14" s="141"/>
      <c r="G14" s="14" t="s">
        <v>133</v>
      </c>
    </row>
    <row r="15" spans="2:7" ht="18.95" customHeight="1" x14ac:dyDescent="0.25">
      <c r="B15" s="1" t="s">
        <v>12</v>
      </c>
      <c r="C15" s="15" t="s">
        <v>140</v>
      </c>
      <c r="D15" s="23"/>
      <c r="E15" s="144" t="s">
        <v>13</v>
      </c>
      <c r="F15" s="145"/>
      <c r="G15" s="129" t="s">
        <v>14</v>
      </c>
    </row>
    <row r="16" spans="2:7" ht="12" customHeight="1" x14ac:dyDescent="0.25">
      <c r="B16" s="24"/>
      <c r="C16" s="25"/>
      <c r="D16" s="26"/>
      <c r="E16" s="27"/>
      <c r="F16" s="28"/>
      <c r="G16" s="29"/>
    </row>
    <row r="17" spans="2:7" ht="12" customHeight="1" x14ac:dyDescent="0.25">
      <c r="B17" s="146" t="s">
        <v>15</v>
      </c>
      <c r="C17" s="147"/>
      <c r="D17" s="147"/>
      <c r="E17" s="147"/>
      <c r="F17" s="147"/>
      <c r="G17" s="147"/>
    </row>
    <row r="18" spans="2:7" ht="12" customHeight="1" x14ac:dyDescent="0.25">
      <c r="B18" s="30"/>
      <c r="C18" s="31"/>
      <c r="D18" s="31"/>
      <c r="E18" s="31"/>
      <c r="F18" s="32"/>
      <c r="G18" s="32"/>
    </row>
    <row r="19" spans="2:7" ht="12" customHeight="1" x14ac:dyDescent="0.25">
      <c r="B19" s="33" t="s">
        <v>16</v>
      </c>
      <c r="C19" s="34"/>
      <c r="D19" s="35"/>
      <c r="E19" s="35"/>
      <c r="F19" s="36"/>
      <c r="G19" s="36"/>
    </row>
    <row r="20" spans="2:7" ht="24" customHeight="1" x14ac:dyDescent="0.25">
      <c r="B20" s="37" t="s">
        <v>17</v>
      </c>
      <c r="C20" s="37" t="s">
        <v>18</v>
      </c>
      <c r="D20" s="37" t="s">
        <v>19</v>
      </c>
      <c r="E20" s="37" t="s">
        <v>20</v>
      </c>
      <c r="F20" s="38" t="s">
        <v>21</v>
      </c>
      <c r="G20" s="38" t="s">
        <v>22</v>
      </c>
    </row>
    <row r="21" spans="2:7" ht="12.75" customHeight="1" x14ac:dyDescent="0.25">
      <c r="B21" s="39" t="s">
        <v>67</v>
      </c>
      <c r="C21" s="40" t="s">
        <v>23</v>
      </c>
      <c r="D21" s="41">
        <v>25</v>
      </c>
      <c r="E21" s="40" t="s">
        <v>68</v>
      </c>
      <c r="F21" s="42">
        <v>25000</v>
      </c>
      <c r="G21" s="42">
        <f>+D21*F21</f>
        <v>625000</v>
      </c>
    </row>
    <row r="22" spans="2:7" ht="12.75" customHeight="1" x14ac:dyDescent="0.25">
      <c r="B22" s="39" t="s">
        <v>69</v>
      </c>
      <c r="C22" s="40" t="s">
        <v>23</v>
      </c>
      <c r="D22" s="41">
        <v>8</v>
      </c>
      <c r="E22" s="40" t="s">
        <v>68</v>
      </c>
      <c r="F22" s="42">
        <v>25000</v>
      </c>
      <c r="G22" s="42">
        <f>+D22*F22</f>
        <v>200000</v>
      </c>
    </row>
    <row r="23" spans="2:7" ht="12.75" customHeight="1" x14ac:dyDescent="0.25">
      <c r="B23" s="39" t="s">
        <v>70</v>
      </c>
      <c r="C23" s="40" t="s">
        <v>23</v>
      </c>
      <c r="D23" s="41">
        <v>45</v>
      </c>
      <c r="E23" s="40" t="s">
        <v>71</v>
      </c>
      <c r="F23" s="42">
        <v>25000</v>
      </c>
      <c r="G23" s="42">
        <f>+D23*F23</f>
        <v>1125000</v>
      </c>
    </row>
    <row r="24" spans="2:7" ht="12.75" customHeight="1" x14ac:dyDescent="0.25">
      <c r="B24" s="4" t="s">
        <v>24</v>
      </c>
      <c r="C24" s="5"/>
      <c r="D24" s="5"/>
      <c r="E24" s="5"/>
      <c r="F24" s="16"/>
      <c r="G24" s="16">
        <f>SUM(G21:G23)</f>
        <v>1950000</v>
      </c>
    </row>
    <row r="25" spans="2:7" ht="12" customHeight="1" x14ac:dyDescent="0.25">
      <c r="B25" s="30"/>
      <c r="C25" s="43"/>
      <c r="D25" s="43"/>
      <c r="E25" s="43"/>
      <c r="F25" s="32"/>
      <c r="G25" s="32"/>
    </row>
    <row r="26" spans="2:7" ht="12" customHeight="1" x14ac:dyDescent="0.25">
      <c r="B26" s="44" t="s">
        <v>25</v>
      </c>
      <c r="C26" s="45"/>
      <c r="D26" s="46"/>
      <c r="E26" s="46"/>
      <c r="F26" s="47"/>
      <c r="G26" s="47"/>
    </row>
    <row r="27" spans="2:7" ht="24" customHeight="1" x14ac:dyDescent="0.25">
      <c r="B27" s="48" t="s">
        <v>17</v>
      </c>
      <c r="C27" s="49" t="s">
        <v>18</v>
      </c>
      <c r="D27" s="49" t="s">
        <v>19</v>
      </c>
      <c r="E27" s="48" t="s">
        <v>20</v>
      </c>
      <c r="F27" s="50" t="s">
        <v>21</v>
      </c>
      <c r="G27" s="51" t="s">
        <v>22</v>
      </c>
    </row>
    <row r="28" spans="2:7" ht="12" customHeight="1" x14ac:dyDescent="0.25">
      <c r="B28" s="52"/>
      <c r="C28" s="53"/>
      <c r="D28" s="53"/>
      <c r="E28" s="53"/>
      <c r="F28" s="54"/>
      <c r="G28" s="54"/>
    </row>
    <row r="29" spans="2:7" ht="12" customHeight="1" x14ac:dyDescent="0.25">
      <c r="B29" s="6" t="s">
        <v>26</v>
      </c>
      <c r="C29" s="7"/>
      <c r="D29" s="7"/>
      <c r="E29" s="7"/>
      <c r="F29" s="55"/>
      <c r="G29" s="55"/>
    </row>
    <row r="30" spans="2:7" ht="12" customHeight="1" x14ac:dyDescent="0.25">
      <c r="B30" s="56"/>
      <c r="C30" s="57"/>
      <c r="D30" s="57"/>
      <c r="E30" s="57"/>
      <c r="F30" s="58"/>
      <c r="G30" s="58"/>
    </row>
    <row r="31" spans="2:7" ht="12" customHeight="1" x14ac:dyDescent="0.25">
      <c r="B31" s="44" t="s">
        <v>27</v>
      </c>
      <c r="C31" s="45"/>
      <c r="D31" s="46"/>
      <c r="E31" s="46"/>
      <c r="F31" s="47"/>
      <c r="G31" s="47"/>
    </row>
    <row r="32" spans="2:7" ht="24" customHeight="1" x14ac:dyDescent="0.25">
      <c r="B32" s="59" t="s">
        <v>17</v>
      </c>
      <c r="C32" s="59" t="s">
        <v>18</v>
      </c>
      <c r="D32" s="59" t="s">
        <v>19</v>
      </c>
      <c r="E32" s="59" t="s">
        <v>20</v>
      </c>
      <c r="F32" s="60" t="s">
        <v>21</v>
      </c>
      <c r="G32" s="61" t="s">
        <v>22</v>
      </c>
    </row>
    <row r="33" spans="2:7" ht="12.75" customHeight="1" x14ac:dyDescent="0.25">
      <c r="B33" s="39" t="s">
        <v>72</v>
      </c>
      <c r="C33" s="40" t="s">
        <v>64</v>
      </c>
      <c r="D33" s="41">
        <v>6</v>
      </c>
      <c r="E33" s="40" t="s">
        <v>74</v>
      </c>
      <c r="F33" s="42">
        <v>16000</v>
      </c>
      <c r="G33" s="42">
        <f t="shared" ref="G33:G39" si="0">D33*F33</f>
        <v>96000</v>
      </c>
    </row>
    <row r="34" spans="2:7" ht="12.75" customHeight="1" x14ac:dyDescent="0.25">
      <c r="B34" s="39" t="s">
        <v>73</v>
      </c>
      <c r="C34" s="40" t="s">
        <v>64</v>
      </c>
      <c r="D34" s="41">
        <v>2</v>
      </c>
      <c r="E34" s="40" t="s">
        <v>76</v>
      </c>
      <c r="F34" s="42">
        <v>30000</v>
      </c>
      <c r="G34" s="42">
        <f t="shared" si="0"/>
        <v>60000</v>
      </c>
    </row>
    <row r="35" spans="2:7" ht="12.75" customHeight="1" x14ac:dyDescent="0.25">
      <c r="B35" s="39" t="s">
        <v>86</v>
      </c>
      <c r="C35" s="40" t="s">
        <v>64</v>
      </c>
      <c r="D35" s="41">
        <v>1</v>
      </c>
      <c r="E35" s="40" t="s">
        <v>62</v>
      </c>
      <c r="F35" s="42">
        <v>27000</v>
      </c>
      <c r="G35" s="42">
        <f t="shared" si="0"/>
        <v>27000</v>
      </c>
    </row>
    <row r="36" spans="2:7" ht="12.75" customHeight="1" x14ac:dyDescent="0.25">
      <c r="B36" s="39" t="s">
        <v>121</v>
      </c>
      <c r="C36" s="40" t="s">
        <v>64</v>
      </c>
      <c r="D36" s="41">
        <v>13</v>
      </c>
      <c r="E36" s="40" t="s">
        <v>79</v>
      </c>
      <c r="F36" s="42">
        <v>35000</v>
      </c>
      <c r="G36" s="42">
        <f t="shared" si="0"/>
        <v>455000</v>
      </c>
    </row>
    <row r="37" spans="2:7" ht="12.75" customHeight="1" x14ac:dyDescent="0.25">
      <c r="B37" s="39" t="s">
        <v>78</v>
      </c>
      <c r="C37" s="40" t="s">
        <v>64</v>
      </c>
      <c r="D37" s="41">
        <v>8</v>
      </c>
      <c r="E37" s="40" t="s">
        <v>80</v>
      </c>
      <c r="F37" s="42">
        <v>50000</v>
      </c>
      <c r="G37" s="42">
        <f t="shared" si="0"/>
        <v>400000</v>
      </c>
    </row>
    <row r="38" spans="2:7" ht="12.75" customHeight="1" x14ac:dyDescent="0.25">
      <c r="B38" s="39" t="s">
        <v>122</v>
      </c>
      <c r="C38" s="40" t="s">
        <v>64</v>
      </c>
      <c r="D38" s="41">
        <v>1</v>
      </c>
      <c r="E38" s="40" t="s">
        <v>134</v>
      </c>
      <c r="F38" s="42">
        <v>30000</v>
      </c>
      <c r="G38" s="42">
        <f t="shared" si="0"/>
        <v>30000</v>
      </c>
    </row>
    <row r="39" spans="2:7" ht="12.75" customHeight="1" x14ac:dyDescent="0.25">
      <c r="B39" s="39" t="s">
        <v>75</v>
      </c>
      <c r="C39" s="40" t="s">
        <v>77</v>
      </c>
      <c r="D39" s="41">
        <v>150</v>
      </c>
      <c r="E39" s="40" t="s">
        <v>80</v>
      </c>
      <c r="F39" s="42">
        <v>1200</v>
      </c>
      <c r="G39" s="42">
        <f t="shared" si="0"/>
        <v>180000</v>
      </c>
    </row>
    <row r="40" spans="2:7" ht="12.75" customHeight="1" x14ac:dyDescent="0.25">
      <c r="B40" s="6" t="s">
        <v>28</v>
      </c>
      <c r="C40" s="7"/>
      <c r="D40" s="7"/>
      <c r="E40" s="7"/>
      <c r="F40" s="17"/>
      <c r="G40" s="17">
        <f>SUM(G33:G39)</f>
        <v>1248000</v>
      </c>
    </row>
    <row r="41" spans="2:7" ht="12" customHeight="1" x14ac:dyDescent="0.25">
      <c r="B41" s="56"/>
      <c r="F41" s="20"/>
      <c r="G41" s="20"/>
    </row>
    <row r="42" spans="2:7" ht="12" customHeight="1" x14ac:dyDescent="0.25">
      <c r="B42" s="44" t="s">
        <v>29</v>
      </c>
      <c r="F42" s="20"/>
      <c r="G42" s="20"/>
    </row>
    <row r="43" spans="2:7" ht="24" customHeight="1" x14ac:dyDescent="0.25">
      <c r="B43" s="62" t="s">
        <v>30</v>
      </c>
      <c r="C43" s="62" t="s">
        <v>31</v>
      </c>
      <c r="D43" s="62" t="s">
        <v>32</v>
      </c>
      <c r="E43" s="62" t="s">
        <v>20</v>
      </c>
      <c r="F43" s="60" t="s">
        <v>21</v>
      </c>
      <c r="G43" s="60" t="s">
        <v>22</v>
      </c>
    </row>
    <row r="44" spans="2:7" ht="12.75" customHeight="1" x14ac:dyDescent="0.25">
      <c r="B44" s="8" t="s">
        <v>81</v>
      </c>
      <c r="C44" s="9"/>
      <c r="D44" s="9"/>
      <c r="E44" s="9"/>
      <c r="F44" s="18"/>
      <c r="G44" s="18"/>
    </row>
    <row r="45" spans="2:7" ht="12.75" customHeight="1" x14ac:dyDescent="0.25">
      <c r="B45" s="39" t="s">
        <v>113</v>
      </c>
      <c r="C45" s="40" t="s">
        <v>33</v>
      </c>
      <c r="D45" s="41">
        <v>2000</v>
      </c>
      <c r="E45" s="40" t="s">
        <v>62</v>
      </c>
      <c r="F45" s="42">
        <v>113</v>
      </c>
      <c r="G45" s="42">
        <f>F45*D45</f>
        <v>226000</v>
      </c>
    </row>
    <row r="46" spans="2:7" ht="12.75" customHeight="1" x14ac:dyDescent="0.25">
      <c r="B46" s="39" t="s">
        <v>82</v>
      </c>
      <c r="C46" s="40" t="s">
        <v>33</v>
      </c>
      <c r="D46" s="41">
        <v>200</v>
      </c>
      <c r="E46" s="40" t="s">
        <v>98</v>
      </c>
      <c r="F46" s="42">
        <v>1400</v>
      </c>
      <c r="G46" s="42">
        <f>D46*F46</f>
        <v>280000</v>
      </c>
    </row>
    <row r="47" spans="2:7" ht="12.75" customHeight="1" x14ac:dyDescent="0.25">
      <c r="B47" s="39" t="s">
        <v>83</v>
      </c>
      <c r="C47" s="40" t="s">
        <v>33</v>
      </c>
      <c r="D47" s="41">
        <v>250</v>
      </c>
      <c r="E47" s="40" t="s">
        <v>101</v>
      </c>
      <c r="F47" s="42">
        <v>1500</v>
      </c>
      <c r="G47" s="42">
        <f t="shared" ref="G47:G67" si="1">D47*F47</f>
        <v>375000</v>
      </c>
    </row>
    <row r="48" spans="2:7" ht="12.75" customHeight="1" x14ac:dyDescent="0.25">
      <c r="B48" s="39" t="s">
        <v>84</v>
      </c>
      <c r="C48" s="40" t="s">
        <v>33</v>
      </c>
      <c r="D48" s="41">
        <v>250</v>
      </c>
      <c r="E48" s="40" t="s">
        <v>102</v>
      </c>
      <c r="F48" s="42">
        <v>1440</v>
      </c>
      <c r="G48" s="42">
        <f t="shared" si="1"/>
        <v>360000</v>
      </c>
    </row>
    <row r="49" spans="2:7" ht="12.75" customHeight="1" x14ac:dyDescent="0.25">
      <c r="B49" s="39" t="s">
        <v>85</v>
      </c>
      <c r="C49" s="40" t="s">
        <v>33</v>
      </c>
      <c r="D49" s="41">
        <v>150</v>
      </c>
      <c r="E49" s="40" t="s">
        <v>103</v>
      </c>
      <c r="F49" s="42">
        <v>880</v>
      </c>
      <c r="G49" s="42">
        <f t="shared" si="1"/>
        <v>132000</v>
      </c>
    </row>
    <row r="50" spans="2:7" ht="12.75" customHeight="1" x14ac:dyDescent="0.25">
      <c r="B50" s="12" t="s">
        <v>90</v>
      </c>
      <c r="C50" s="10"/>
      <c r="D50" s="11"/>
      <c r="E50" s="10"/>
      <c r="F50" s="14"/>
      <c r="G50" s="2" t="s">
        <v>129</v>
      </c>
    </row>
    <row r="51" spans="2:7" ht="12.75" customHeight="1" x14ac:dyDescent="0.25">
      <c r="B51" s="39" t="s">
        <v>89</v>
      </c>
      <c r="C51" s="40" t="s">
        <v>99</v>
      </c>
      <c r="D51" s="41">
        <v>2</v>
      </c>
      <c r="E51" s="40" t="s">
        <v>104</v>
      </c>
      <c r="F51" s="42">
        <v>49660</v>
      </c>
      <c r="G51" s="42">
        <f t="shared" si="1"/>
        <v>99320</v>
      </c>
    </row>
    <row r="52" spans="2:7" ht="12.75" customHeight="1" x14ac:dyDescent="0.25">
      <c r="B52" s="39" t="s">
        <v>135</v>
      </c>
      <c r="C52" s="40" t="s">
        <v>99</v>
      </c>
      <c r="D52" s="41">
        <v>2</v>
      </c>
      <c r="E52" s="40" t="s">
        <v>105</v>
      </c>
      <c r="F52" s="42">
        <v>12580</v>
      </c>
      <c r="G52" s="42">
        <f t="shared" si="1"/>
        <v>25160</v>
      </c>
    </row>
    <row r="53" spans="2:7" ht="12.75" customHeight="1" x14ac:dyDescent="0.25">
      <c r="B53" s="39" t="s">
        <v>91</v>
      </c>
      <c r="C53" s="40" t="s">
        <v>33</v>
      </c>
      <c r="D53" s="41">
        <v>4</v>
      </c>
      <c r="E53" s="40" t="s">
        <v>106</v>
      </c>
      <c r="F53" s="42">
        <f>237760/5</f>
        <v>47552</v>
      </c>
      <c r="G53" s="42">
        <f>D53*F53</f>
        <v>190208</v>
      </c>
    </row>
    <row r="54" spans="2:7" ht="12.75" customHeight="1" x14ac:dyDescent="0.25">
      <c r="B54" s="39" t="s">
        <v>119</v>
      </c>
      <c r="C54" s="40" t="s">
        <v>99</v>
      </c>
      <c r="D54" s="41">
        <v>2</v>
      </c>
      <c r="E54" s="40" t="s">
        <v>120</v>
      </c>
      <c r="F54" s="42">
        <v>45370</v>
      </c>
      <c r="G54" s="42">
        <f t="shared" ref="G54" si="2">D54*F54</f>
        <v>90740</v>
      </c>
    </row>
    <row r="55" spans="2:7" ht="12.75" customHeight="1" x14ac:dyDescent="0.25">
      <c r="B55" s="39" t="s">
        <v>118</v>
      </c>
      <c r="C55" s="40" t="s">
        <v>99</v>
      </c>
      <c r="D55" s="41">
        <v>2</v>
      </c>
      <c r="E55" s="40" t="s">
        <v>106</v>
      </c>
      <c r="F55" s="42">
        <v>13120</v>
      </c>
      <c r="G55" s="42">
        <f t="shared" si="1"/>
        <v>26240</v>
      </c>
    </row>
    <row r="56" spans="2:7" ht="12.75" customHeight="1" x14ac:dyDescent="0.25">
      <c r="B56" s="39" t="s">
        <v>92</v>
      </c>
      <c r="C56" s="40" t="s">
        <v>33</v>
      </c>
      <c r="D56" s="41">
        <v>2</v>
      </c>
      <c r="E56" s="40" t="s">
        <v>108</v>
      </c>
      <c r="F56" s="42">
        <v>59510</v>
      </c>
      <c r="G56" s="42">
        <f t="shared" si="1"/>
        <v>119020</v>
      </c>
    </row>
    <row r="57" spans="2:7" ht="12.75" customHeight="1" x14ac:dyDescent="0.25">
      <c r="B57" s="12" t="s">
        <v>88</v>
      </c>
      <c r="C57" s="10"/>
      <c r="D57" s="11"/>
      <c r="E57" s="10"/>
      <c r="F57" s="14"/>
      <c r="G57" s="2">
        <f t="shared" si="1"/>
        <v>0</v>
      </c>
    </row>
    <row r="58" spans="2:7" ht="12.75" customHeight="1" x14ac:dyDescent="0.25">
      <c r="B58" s="39" t="s">
        <v>87</v>
      </c>
      <c r="C58" s="40" t="s">
        <v>100</v>
      </c>
      <c r="D58" s="41">
        <v>3</v>
      </c>
      <c r="E58" s="40" t="s">
        <v>61</v>
      </c>
      <c r="F58" s="42">
        <v>3300</v>
      </c>
      <c r="G58" s="42">
        <f t="shared" si="1"/>
        <v>9900</v>
      </c>
    </row>
    <row r="59" spans="2:7" ht="12.75" customHeight="1" x14ac:dyDescent="0.25">
      <c r="B59" s="39" t="s">
        <v>93</v>
      </c>
      <c r="C59" s="40" t="s">
        <v>99</v>
      </c>
      <c r="D59" s="41">
        <v>1</v>
      </c>
      <c r="E59" s="40" t="s">
        <v>109</v>
      </c>
      <c r="F59" s="42">
        <v>62000</v>
      </c>
      <c r="G59" s="42">
        <f t="shared" si="1"/>
        <v>62000</v>
      </c>
    </row>
    <row r="60" spans="2:7" ht="12.75" customHeight="1" x14ac:dyDescent="0.25">
      <c r="B60" s="39" t="s">
        <v>66</v>
      </c>
      <c r="C60" s="40" t="s">
        <v>33</v>
      </c>
      <c r="D60" s="41">
        <v>5</v>
      </c>
      <c r="E60" s="40" t="s">
        <v>110</v>
      </c>
      <c r="F60" s="42">
        <f>255650/5</f>
        <v>51130</v>
      </c>
      <c r="G60" s="42">
        <f t="shared" si="1"/>
        <v>255650</v>
      </c>
    </row>
    <row r="61" spans="2:7" ht="12.75" customHeight="1" x14ac:dyDescent="0.25">
      <c r="B61" s="39" t="s">
        <v>94</v>
      </c>
      <c r="C61" s="40" t="s">
        <v>33</v>
      </c>
      <c r="D61" s="41">
        <v>1</v>
      </c>
      <c r="E61" s="40" t="s">
        <v>111</v>
      </c>
      <c r="F61" s="42">
        <v>13654</v>
      </c>
      <c r="G61" s="42">
        <f t="shared" si="1"/>
        <v>13654</v>
      </c>
    </row>
    <row r="62" spans="2:7" ht="12.75" customHeight="1" x14ac:dyDescent="0.25">
      <c r="B62" s="12" t="s">
        <v>95</v>
      </c>
      <c r="C62" s="10"/>
      <c r="D62" s="11"/>
      <c r="E62" s="10"/>
      <c r="F62" s="14"/>
      <c r="G62" s="2" t="s">
        <v>129</v>
      </c>
    </row>
    <row r="63" spans="2:7" ht="12.75" customHeight="1" x14ac:dyDescent="0.25">
      <c r="B63" s="130" t="s">
        <v>136</v>
      </c>
      <c r="C63" s="131" t="s">
        <v>33</v>
      </c>
      <c r="D63" s="132">
        <v>10</v>
      </c>
      <c r="E63" s="132" t="s">
        <v>137</v>
      </c>
      <c r="F63" s="133">
        <v>16443</v>
      </c>
      <c r="G63" s="133">
        <f>+D63*F63</f>
        <v>164430</v>
      </c>
    </row>
    <row r="64" spans="2:7" ht="12.75" customHeight="1" x14ac:dyDescent="0.25">
      <c r="B64" s="130" t="s">
        <v>138</v>
      </c>
      <c r="C64" s="131" t="s">
        <v>99</v>
      </c>
      <c r="D64" s="132">
        <v>6</v>
      </c>
      <c r="E64" s="132" t="s">
        <v>137</v>
      </c>
      <c r="F64" s="133">
        <v>13562</v>
      </c>
      <c r="G64" s="133">
        <f>+D64*F64</f>
        <v>81372</v>
      </c>
    </row>
    <row r="65" spans="2:255" ht="12.75" customHeight="1" x14ac:dyDescent="0.25">
      <c r="B65" s="12" t="s">
        <v>55</v>
      </c>
      <c r="C65" s="10"/>
      <c r="D65" s="11"/>
      <c r="E65" s="10"/>
      <c r="F65" s="14"/>
      <c r="G65" s="2" t="s">
        <v>129</v>
      </c>
    </row>
    <row r="66" spans="2:255" ht="12.75" customHeight="1" x14ac:dyDescent="0.25">
      <c r="B66" s="39" t="s">
        <v>96</v>
      </c>
      <c r="C66" s="40" t="s">
        <v>99</v>
      </c>
      <c r="D66" s="41">
        <v>1</v>
      </c>
      <c r="E66" s="40" t="s">
        <v>107</v>
      </c>
      <c r="F66" s="42">
        <v>80400</v>
      </c>
      <c r="G66" s="42">
        <f t="shared" si="1"/>
        <v>80400</v>
      </c>
    </row>
    <row r="67" spans="2:255" ht="12.75" customHeight="1" x14ac:dyDescent="0.25">
      <c r="B67" s="39" t="s">
        <v>63</v>
      </c>
      <c r="C67" s="40" t="s">
        <v>99</v>
      </c>
      <c r="D67" s="41">
        <v>5</v>
      </c>
      <c r="E67" s="40" t="s">
        <v>112</v>
      </c>
      <c r="F67" s="42">
        <v>14324</v>
      </c>
      <c r="G67" s="42">
        <f t="shared" si="1"/>
        <v>71620</v>
      </c>
    </row>
    <row r="68" spans="2:255" ht="13.5" customHeight="1" x14ac:dyDescent="0.25">
      <c r="B68" s="6" t="s">
        <v>34</v>
      </c>
      <c r="C68" s="7"/>
      <c r="D68" s="7"/>
      <c r="E68" s="7"/>
      <c r="F68" s="55"/>
      <c r="G68" s="55">
        <f>SUM(G44:G67)</f>
        <v>2662714</v>
      </c>
    </row>
    <row r="69" spans="2:255" ht="12" customHeight="1" x14ac:dyDescent="0.25">
      <c r="B69" s="56"/>
      <c r="C69" s="57"/>
      <c r="D69" s="57"/>
      <c r="E69" s="63"/>
      <c r="F69" s="58"/>
      <c r="G69" s="58"/>
    </row>
    <row r="70" spans="2:255" ht="12" customHeight="1" x14ac:dyDescent="0.25">
      <c r="B70" s="44" t="s">
        <v>35</v>
      </c>
      <c r="C70" s="45"/>
      <c r="D70" s="46"/>
      <c r="E70" s="46"/>
      <c r="F70" s="47"/>
      <c r="G70" s="47"/>
    </row>
    <row r="71" spans="2:255" ht="24" customHeight="1" x14ac:dyDescent="0.25">
      <c r="B71" s="59" t="s">
        <v>36</v>
      </c>
      <c r="C71" s="62" t="s">
        <v>31</v>
      </c>
      <c r="D71" s="62" t="s">
        <v>32</v>
      </c>
      <c r="E71" s="59" t="s">
        <v>20</v>
      </c>
      <c r="F71" s="60" t="s">
        <v>21</v>
      </c>
      <c r="G71" s="61" t="s">
        <v>22</v>
      </c>
    </row>
    <row r="72" spans="2:255" ht="12.75" customHeight="1" x14ac:dyDescent="0.25">
      <c r="B72" s="39" t="s">
        <v>123</v>
      </c>
      <c r="C72" s="40" t="s">
        <v>65</v>
      </c>
      <c r="D72" s="41">
        <v>1</v>
      </c>
      <c r="E72" s="40" t="s">
        <v>97</v>
      </c>
      <c r="F72" s="42">
        <v>20000</v>
      </c>
      <c r="G72" s="42">
        <f>D72*F72</f>
        <v>20000</v>
      </c>
    </row>
    <row r="73" spans="2:255" ht="12.75" customHeight="1" x14ac:dyDescent="0.25">
      <c r="B73" s="64" t="s">
        <v>125</v>
      </c>
      <c r="C73" s="65" t="s">
        <v>126</v>
      </c>
      <c r="D73" s="66">
        <v>5</v>
      </c>
      <c r="E73" s="67" t="s">
        <v>127</v>
      </c>
      <c r="F73" s="68">
        <v>15000</v>
      </c>
      <c r="G73" s="68">
        <f>+D73*F73</f>
        <v>75000</v>
      </c>
      <c r="IR73" s="20"/>
      <c r="IS73" s="20"/>
      <c r="IT73" s="20"/>
      <c r="IU73" s="20"/>
    </row>
    <row r="74" spans="2:255" ht="13.5" customHeight="1" x14ac:dyDescent="0.25">
      <c r="B74" s="69" t="s">
        <v>37</v>
      </c>
      <c r="C74" s="70"/>
      <c r="D74" s="70"/>
      <c r="E74" s="70"/>
      <c r="F74" s="71"/>
      <c r="G74" s="71">
        <f>G72</f>
        <v>20000</v>
      </c>
    </row>
    <row r="75" spans="2:255" ht="12" customHeight="1" x14ac:dyDescent="0.25">
      <c r="B75" s="72"/>
      <c r="C75" s="72"/>
      <c r="D75" s="72"/>
      <c r="E75" s="72"/>
      <c r="F75" s="73"/>
      <c r="G75" s="73"/>
    </row>
    <row r="76" spans="2:255" ht="12" customHeight="1" x14ac:dyDescent="0.25">
      <c r="B76" s="74" t="s">
        <v>38</v>
      </c>
      <c r="C76" s="75"/>
      <c r="D76" s="75"/>
      <c r="E76" s="75"/>
      <c r="F76" s="76"/>
      <c r="G76" s="134">
        <f>G24+G40+G68+G74</f>
        <v>5880714</v>
      </c>
    </row>
    <row r="77" spans="2:255" ht="12" customHeight="1" x14ac:dyDescent="0.25">
      <c r="B77" s="77" t="s">
        <v>39</v>
      </c>
      <c r="C77" s="78"/>
      <c r="D77" s="78"/>
      <c r="E77" s="78"/>
      <c r="F77" s="79"/>
      <c r="G77" s="135">
        <f>G76*0.05</f>
        <v>294035.7</v>
      </c>
    </row>
    <row r="78" spans="2:255" ht="12" customHeight="1" x14ac:dyDescent="0.25">
      <c r="B78" s="80" t="s">
        <v>40</v>
      </c>
      <c r="C78" s="81"/>
      <c r="D78" s="81"/>
      <c r="E78" s="81"/>
      <c r="F78" s="82"/>
      <c r="G78" s="136">
        <f>G77+G76</f>
        <v>6174749.7000000002</v>
      </c>
    </row>
    <row r="79" spans="2:255" ht="12" customHeight="1" x14ac:dyDescent="0.25">
      <c r="B79" s="77" t="s">
        <v>41</v>
      </c>
      <c r="C79" s="78"/>
      <c r="D79" s="78"/>
      <c r="E79" s="78"/>
      <c r="F79" s="79"/>
      <c r="G79" s="135">
        <f>G12</f>
        <v>9600000</v>
      </c>
    </row>
    <row r="80" spans="2:255" ht="12" customHeight="1" x14ac:dyDescent="0.25">
      <c r="B80" s="83" t="s">
        <v>42</v>
      </c>
      <c r="C80" s="84"/>
      <c r="D80" s="84"/>
      <c r="E80" s="84"/>
      <c r="F80" s="85"/>
      <c r="G80" s="137">
        <f>G79-G78</f>
        <v>3425250.3</v>
      </c>
    </row>
    <row r="81" spans="2:7" ht="12" customHeight="1" x14ac:dyDescent="0.25">
      <c r="B81" s="86" t="s">
        <v>131</v>
      </c>
      <c r="C81" s="87"/>
      <c r="D81" s="87"/>
      <c r="E81" s="87"/>
      <c r="F81" s="88"/>
      <c r="G81" s="88"/>
    </row>
    <row r="82" spans="2:7" ht="12.75" customHeight="1" thickBot="1" x14ac:dyDescent="0.3">
      <c r="B82" s="89"/>
      <c r="C82" s="87"/>
      <c r="D82" s="87"/>
      <c r="E82" s="87"/>
      <c r="F82" s="88"/>
      <c r="G82" s="88"/>
    </row>
    <row r="83" spans="2:7" ht="12" customHeight="1" x14ac:dyDescent="0.25">
      <c r="B83" s="90" t="s">
        <v>132</v>
      </c>
      <c r="C83" s="91"/>
      <c r="D83" s="91"/>
      <c r="E83" s="91"/>
      <c r="F83" s="92"/>
      <c r="G83" s="88"/>
    </row>
    <row r="84" spans="2:7" ht="12" customHeight="1" x14ac:dyDescent="0.25">
      <c r="B84" s="93" t="s">
        <v>43</v>
      </c>
      <c r="C84" s="94"/>
      <c r="D84" s="94"/>
      <c r="E84" s="94"/>
      <c r="F84" s="95"/>
      <c r="G84" s="88"/>
    </row>
    <row r="85" spans="2:7" ht="12" customHeight="1" x14ac:dyDescent="0.25">
      <c r="B85" s="93" t="s">
        <v>44</v>
      </c>
      <c r="C85" s="94"/>
      <c r="D85" s="94"/>
      <c r="E85" s="94"/>
      <c r="F85" s="95"/>
      <c r="G85" s="88"/>
    </row>
    <row r="86" spans="2:7" ht="12" customHeight="1" x14ac:dyDescent="0.25">
      <c r="B86" s="93" t="s">
        <v>45</v>
      </c>
      <c r="C86" s="94"/>
      <c r="D86" s="94"/>
      <c r="E86" s="94"/>
      <c r="F86" s="95"/>
      <c r="G86" s="88"/>
    </row>
    <row r="87" spans="2:7" ht="12" customHeight="1" x14ac:dyDescent="0.25">
      <c r="B87" s="93" t="s">
        <v>46</v>
      </c>
      <c r="C87" s="94"/>
      <c r="D87" s="94"/>
      <c r="E87" s="94"/>
      <c r="F87" s="95"/>
      <c r="G87" s="88"/>
    </row>
    <row r="88" spans="2:7" ht="12" customHeight="1" x14ac:dyDescent="0.25">
      <c r="B88" s="93" t="s">
        <v>47</v>
      </c>
      <c r="C88" s="94"/>
      <c r="D88" s="94"/>
      <c r="E88" s="94"/>
      <c r="F88" s="95"/>
      <c r="G88" s="88"/>
    </row>
    <row r="89" spans="2:7" ht="12" customHeight="1" x14ac:dyDescent="0.25">
      <c r="B89" s="93" t="s">
        <v>48</v>
      </c>
      <c r="C89" s="94"/>
      <c r="D89" s="94"/>
      <c r="E89" s="94"/>
      <c r="F89" s="95"/>
      <c r="G89" s="88"/>
    </row>
    <row r="90" spans="2:7" ht="12.75" customHeight="1" thickBot="1" x14ac:dyDescent="0.3">
      <c r="B90" s="96" t="s">
        <v>139</v>
      </c>
      <c r="C90" s="97"/>
      <c r="D90" s="97"/>
      <c r="E90" s="97"/>
      <c r="F90" s="98"/>
      <c r="G90" s="88"/>
    </row>
    <row r="91" spans="2:7" ht="12.75" customHeight="1" x14ac:dyDescent="0.25">
      <c r="B91" s="89"/>
      <c r="C91" s="94"/>
      <c r="D91" s="94"/>
      <c r="E91" s="94"/>
      <c r="F91" s="99"/>
      <c r="G91" s="88"/>
    </row>
    <row r="92" spans="2:7" ht="15" customHeight="1" thickBot="1" x14ac:dyDescent="0.3">
      <c r="B92" s="138" t="s">
        <v>49</v>
      </c>
      <c r="C92" s="139"/>
      <c r="D92" s="100"/>
      <c r="E92" s="101"/>
      <c r="F92" s="102"/>
      <c r="G92" s="88"/>
    </row>
    <row r="93" spans="2:7" ht="12" customHeight="1" x14ac:dyDescent="0.25">
      <c r="B93" s="103" t="s">
        <v>36</v>
      </c>
      <c r="C93" s="104" t="s">
        <v>50</v>
      </c>
      <c r="D93" s="105" t="s">
        <v>51</v>
      </c>
      <c r="E93" s="101"/>
      <c r="F93" s="102"/>
      <c r="G93" s="88"/>
    </row>
    <row r="94" spans="2:7" ht="12" customHeight="1" x14ac:dyDescent="0.25">
      <c r="B94" s="106" t="s">
        <v>52</v>
      </c>
      <c r="C94" s="107">
        <f>+G24</f>
        <v>1950000</v>
      </c>
      <c r="D94" s="108">
        <f>(C94/C100)</f>
        <v>0.31580227454401916</v>
      </c>
      <c r="E94" s="101"/>
      <c r="F94" s="102"/>
      <c r="G94" s="88"/>
    </row>
    <row r="95" spans="2:7" ht="12" customHeight="1" x14ac:dyDescent="0.25">
      <c r="B95" s="106" t="s">
        <v>53</v>
      </c>
      <c r="C95" s="126">
        <f>+G29</f>
        <v>0</v>
      </c>
      <c r="D95" s="108">
        <v>0</v>
      </c>
      <c r="E95" s="101"/>
      <c r="F95" s="102"/>
      <c r="G95" s="88"/>
    </row>
    <row r="96" spans="2:7" ht="12" customHeight="1" x14ac:dyDescent="0.25">
      <c r="B96" s="106" t="s">
        <v>54</v>
      </c>
      <c r="C96" s="107">
        <f>+G40</f>
        <v>1248000</v>
      </c>
      <c r="D96" s="108">
        <f>(C96/C100)</f>
        <v>0.20211345570817227</v>
      </c>
      <c r="E96" s="101"/>
      <c r="F96" s="102"/>
      <c r="G96" s="88"/>
    </row>
    <row r="97" spans="2:7" ht="12" customHeight="1" x14ac:dyDescent="0.25">
      <c r="B97" s="106" t="s">
        <v>30</v>
      </c>
      <c r="C97" s="107">
        <f>+G68</f>
        <v>2662714</v>
      </c>
      <c r="D97" s="108">
        <f>(C97/C100)</f>
        <v>0.43122622444112996</v>
      </c>
      <c r="E97" s="101"/>
      <c r="F97" s="102"/>
      <c r="G97" s="88"/>
    </row>
    <row r="98" spans="2:7" ht="12" customHeight="1" x14ac:dyDescent="0.25">
      <c r="B98" s="106" t="s">
        <v>55</v>
      </c>
      <c r="C98" s="109">
        <f>+G74</f>
        <v>20000</v>
      </c>
      <c r="D98" s="127">
        <f>+C98/C100</f>
        <v>3.2389976876309656E-3</v>
      </c>
      <c r="E98" s="110"/>
      <c r="F98" s="111"/>
      <c r="G98" s="88"/>
    </row>
    <row r="99" spans="2:7" ht="12" customHeight="1" x14ac:dyDescent="0.25">
      <c r="B99" s="106" t="s">
        <v>56</v>
      </c>
      <c r="C99" s="109">
        <f>+G77</f>
        <v>294035.7</v>
      </c>
      <c r="D99" s="108">
        <f>(C99/C100)</f>
        <v>4.7619047619047616E-2</v>
      </c>
      <c r="E99" s="110"/>
      <c r="F99" s="111"/>
      <c r="G99" s="88"/>
    </row>
    <row r="100" spans="2:7" ht="12.75" customHeight="1" thickBot="1" x14ac:dyDescent="0.3">
      <c r="B100" s="112" t="s">
        <v>57</v>
      </c>
      <c r="C100" s="113">
        <f>SUM(C94:C99)</f>
        <v>6174749.7000000002</v>
      </c>
      <c r="D100" s="114">
        <f>SUM(D94:D99)</f>
        <v>0.99999999999999978</v>
      </c>
      <c r="E100" s="110"/>
      <c r="F100" s="111"/>
      <c r="G100" s="88"/>
    </row>
    <row r="101" spans="2:7" ht="12" customHeight="1" x14ac:dyDescent="0.25">
      <c r="B101" s="89"/>
      <c r="C101" s="87"/>
      <c r="D101" s="87"/>
      <c r="E101" s="87"/>
      <c r="F101" s="88"/>
      <c r="G101" s="88"/>
    </row>
    <row r="102" spans="2:7" ht="12.75" customHeight="1" x14ac:dyDescent="0.25">
      <c r="B102" s="19"/>
      <c r="C102" s="87"/>
      <c r="D102" s="87"/>
      <c r="E102" s="87"/>
      <c r="F102" s="88"/>
      <c r="G102" s="88"/>
    </row>
    <row r="103" spans="2:7" ht="12" customHeight="1" thickBot="1" x14ac:dyDescent="0.3">
      <c r="B103" s="115"/>
      <c r="C103" s="116" t="s">
        <v>124</v>
      </c>
      <c r="D103" s="117"/>
      <c r="E103" s="118"/>
      <c r="F103" s="119"/>
      <c r="G103" s="88"/>
    </row>
    <row r="104" spans="2:7" ht="12" customHeight="1" x14ac:dyDescent="0.25">
      <c r="B104" s="120" t="s">
        <v>114</v>
      </c>
      <c r="C104" s="125">
        <v>40000</v>
      </c>
      <c r="D104" s="125">
        <v>48000</v>
      </c>
      <c r="E104" s="125">
        <v>56000</v>
      </c>
      <c r="F104" s="121"/>
      <c r="G104" s="122"/>
    </row>
    <row r="105" spans="2:7" ht="12.75" customHeight="1" thickBot="1" x14ac:dyDescent="0.3">
      <c r="B105" s="112" t="s">
        <v>115</v>
      </c>
      <c r="C105" s="113">
        <f>(G78/C104)</f>
        <v>154.3687425</v>
      </c>
      <c r="D105" s="113">
        <f>(G78/D104)</f>
        <v>128.64061875000002</v>
      </c>
      <c r="E105" s="123">
        <f>(G78/E104)</f>
        <v>110.26338750000001</v>
      </c>
      <c r="F105" s="121"/>
      <c r="G105" s="122"/>
    </row>
    <row r="106" spans="2:7" ht="15.6" customHeight="1" x14ac:dyDescent="0.25">
      <c r="B106" s="86" t="s">
        <v>58</v>
      </c>
      <c r="C106" s="94"/>
      <c r="D106" s="94"/>
      <c r="E106" s="94"/>
      <c r="F106" s="99"/>
      <c r="G106" s="99"/>
    </row>
  </sheetData>
  <mergeCells count="9">
    <mergeCell ref="B92:C92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49606299213" right="0.74803149606299213" top="0.98425196850393704" bottom="0.98425196850393704" header="0" footer="0"/>
  <pageSetup paperSize="14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Manzano</vt:lpstr>
      <vt:lpstr>Manzano!Área_de_impresión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2022-06-20T15:31:19Z</cp:lastPrinted>
  <dcterms:created xsi:type="dcterms:W3CDTF">2020-11-27T12:49:26Z</dcterms:created>
  <dcterms:modified xsi:type="dcterms:W3CDTF">2022-06-22T15:03:25Z</dcterms:modified>
</cp:coreProperties>
</file>