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Melon Tuna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6" i="1"/>
  <c r="G47" i="1"/>
  <c r="G49" i="1"/>
  <c r="G36" i="1"/>
  <c r="G37" i="1"/>
  <c r="G38" i="1"/>
  <c r="G39" i="1"/>
  <c r="G56" i="1"/>
  <c r="G55" i="1"/>
  <c r="G26" i="1"/>
  <c r="G25" i="1"/>
  <c r="G24" i="1"/>
  <c r="G23" i="1"/>
  <c r="G22" i="1"/>
  <c r="G21" i="1"/>
  <c r="G12" i="1"/>
  <c r="G62" i="1" s="1"/>
  <c r="G54" i="1"/>
  <c r="G57" i="1" l="1"/>
  <c r="C80" i="1" s="1"/>
  <c r="G50" i="1"/>
  <c r="C79" i="1" s="1"/>
  <c r="G27" i="1"/>
  <c r="C76" i="1" s="1"/>
  <c r="G40" i="1"/>
  <c r="C78" i="1" s="1"/>
  <c r="G59" i="1" l="1"/>
  <c r="G60" i="1" s="1"/>
  <c r="G61" i="1" s="1"/>
  <c r="C81" i="1" l="1"/>
  <c r="C82" i="1" s="1"/>
  <c r="G63" i="1"/>
  <c r="D87" i="1"/>
  <c r="E87" i="1"/>
  <c r="C87" i="1"/>
  <c r="D76" i="1" l="1"/>
  <c r="D79" i="1"/>
  <c r="D80" i="1"/>
  <c r="D78" i="1"/>
  <c r="D81" i="1"/>
  <c r="D82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<sst xmlns="http://schemas.openxmlformats.org/spreadsheetml/2006/main" count="147" uniqueCount="109">
  <si>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</si>
  <si>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</si>
  <si>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</si>
  <si>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</si>
  <si>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</si>
  <si>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</si>
  <si>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</si>
  <si>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</si>
  <si>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</si>
  <si>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</si>
  <si>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</si>
  <si>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</si>
  <si>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</si>
  <si>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</si>
  <si>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</si>
  <si>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</si>
  <si>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</si>
  <si>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</si>
  <si>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</si>
  <si>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</si>
  <si>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</si>
  <si>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</si>
  <si>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</si>
  <si>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</si>
  <si>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</si>
  <si>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</si>
  <si>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</si>
  <si>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</si>
  <si>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</si>
  <si>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</si>
  <si>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</si>
  <si>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</si>
  <si>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</si>
  <si>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</si>
  <si>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</si>
  <si>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</si>
  <si>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</si>
  <si>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</si>
  <si>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</si>
  <si>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</si>
  <si>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</si>
  <si>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</si>
  <si>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</si>
  <si>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</si>
  <si>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</si>
  <si>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</si>
  <si>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</si>
  <si>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</si>
  <si>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</si>
  <si>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</si>
  <si>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</si>
  <si>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</si>
  <si>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</si>
  <si>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</si>
  <si>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MELON TUNA</t>
  </si>
  <si>
    <t>BAJO</t>
  </si>
  <si>
    <t>VALPARAISO</t>
  </si>
  <si>
    <t>NO HAY</t>
  </si>
  <si>
    <t>Septiembre</t>
  </si>
  <si>
    <t>Aplicación fertilizante</t>
  </si>
  <si>
    <t>Control manual de malezas</t>
  </si>
  <si>
    <t>Dic-Feb</t>
  </si>
  <si>
    <t>Cosecha</t>
  </si>
  <si>
    <t>Rastraje</t>
  </si>
  <si>
    <t>Melgadura</t>
  </si>
  <si>
    <t>Acarreo de insumos</t>
  </si>
  <si>
    <t>500 gr</t>
  </si>
  <si>
    <t>FERTILIZANTE</t>
  </si>
  <si>
    <t>Oct-DIc</t>
  </si>
  <si>
    <t>Combustible para generador bomba de agua</t>
  </si>
  <si>
    <t>Lt</t>
  </si>
  <si>
    <t>Sept-Dic</t>
  </si>
  <si>
    <t>Combustible para traslado de productos a lugar de venta</t>
  </si>
  <si>
    <t xml:space="preserve">Planza 550 mts </t>
  </si>
  <si>
    <t>Rollo</t>
  </si>
  <si>
    <t>PRECIO ESPERADO ($/U)</t>
  </si>
  <si>
    <t>ESCENARIOS COSTO UNITARIO  ($/U)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</si>
  <si>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</si>
  <si>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</si>
  <si>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Riego</t>
  </si>
  <si>
    <t>Elaboración de almácigos</t>
  </si>
  <si>
    <t>Transplante</t>
  </si>
  <si>
    <t>Agosto</t>
  </si>
  <si>
    <t>Septiembre - Diciembre</t>
  </si>
  <si>
    <t>Septiembre - Noviembre</t>
  </si>
  <si>
    <t>Agosto-Diciembre</t>
  </si>
  <si>
    <t>FITOSANITARIOS</t>
  </si>
  <si>
    <t>Jabón Potásico</t>
  </si>
  <si>
    <t>5 Lt</t>
  </si>
  <si>
    <t>HONEY DEW</t>
  </si>
  <si>
    <t>Semillas de Melon Honey Dew 500 Gr</t>
  </si>
  <si>
    <t>Costo unitario ($/Unidad) (*)</t>
  </si>
  <si>
    <t>6. El  costo de la mano de obra NO incluye impuestos e  imposiciones</t>
  </si>
  <si>
    <t>DICIEMBRE-ENERO</t>
  </si>
  <si>
    <t>MERCADO LOCAL</t>
  </si>
  <si>
    <t>Septiembre-Octubre</t>
  </si>
  <si>
    <t>Diciembre</t>
  </si>
  <si>
    <t>RENDIMIENTO (U/1000m2.)</t>
  </si>
  <si>
    <t>Unidad (Horas Máquina)</t>
  </si>
  <si>
    <t>HM</t>
  </si>
  <si>
    <t>$/1000m2</t>
  </si>
  <si>
    <t>COSTO TOTAL/1000m2</t>
  </si>
  <si>
    <t>Rendimiento (Unidades/1000m2)</t>
  </si>
  <si>
    <t>RAPA NUI</t>
  </si>
  <si>
    <t>Bocashi</t>
  </si>
  <si>
    <t>5 kg</t>
  </si>
  <si>
    <t>Biofertilizante</t>
  </si>
  <si>
    <t>5 lt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</si>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</sst>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(* #,##0.00_);_(* \(#,##0.00\);_(* &quot;-&quot;??_);_(@_)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&quot;$&quot;#,##0"/>
    <numFmt numFmtId="169" formatCode="#,##0.0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22"/>
    <xf numFmtId="166" fontId="4" fillId="0" borderId="22" applyFont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17" fontId="7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9" fillId="0" borderId="56" xfId="2" applyNumberFormat="1" applyFont="1" applyBorder="1" applyAlignment="1">
      <alignment horizontal="center" vertical="center" wrapText="1"/>
    </xf>
    <xf numFmtId="3" fontId="9" fillId="0" borderId="56" xfId="3" applyNumberFormat="1" applyFont="1" applyFill="1" applyBorder="1" applyAlignment="1">
      <alignment horizontal="center" vertical="center"/>
    </xf>
    <xf numFmtId="3" fontId="9" fillId="0" borderId="56" xfId="2" applyNumberFormat="1" applyFont="1" applyBorder="1" applyAlignment="1">
      <alignment horizontal="center" vertical="center"/>
    </xf>
    <xf numFmtId="49" fontId="6" fillId="5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9" fillId="0" borderId="56" xfId="2" applyFont="1" applyBorder="1" applyAlignment="1">
      <alignment horizontal="center" vertical="center"/>
    </xf>
    <xf numFmtId="0" fontId="9" fillId="0" borderId="56" xfId="3" applyNumberFormat="1" applyFont="1" applyFill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167" fontId="9" fillId="0" borderId="56" xfId="3" applyNumberFormat="1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49" fontId="6" fillId="5" borderId="26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49" fontId="6" fillId="3" borderId="2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6" fillId="5" borderId="29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5" borderId="31" xfId="0" applyNumberFormat="1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23" xfId="0" applyNumberFormat="1" applyFont="1" applyFill="1" applyBorder="1" applyAlignment="1">
      <alignment horizontal="center" vertical="center"/>
    </xf>
    <xf numFmtId="49" fontId="1" fillId="8" borderId="35" xfId="0" applyNumberFormat="1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9" fontId="1" fillId="2" borderId="37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49" fontId="11" fillId="8" borderId="38" xfId="0" applyNumberFormat="1" applyFont="1" applyFill="1" applyBorder="1" applyAlignment="1">
      <alignment horizontal="center" vertical="center"/>
    </xf>
    <xf numFmtId="165" fontId="11" fillId="8" borderId="39" xfId="0" applyNumberFormat="1" applyFont="1" applyFill="1" applyBorder="1" applyAlignment="1">
      <alignment horizontal="center" vertical="center"/>
    </xf>
    <xf numFmtId="9" fontId="11" fillId="8" borderId="40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49" fontId="13" fillId="9" borderId="22" xfId="0" applyNumberFormat="1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6" fillId="9" borderId="52" xfId="0" applyFont="1" applyFill="1" applyBorder="1" applyAlignment="1">
      <alignment horizontal="center" vertical="center"/>
    </xf>
    <xf numFmtId="49" fontId="11" fillId="8" borderId="53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56" xfId="2" applyFont="1" applyBorder="1" applyAlignment="1">
      <alignment horizontal="center" vertical="center" wrapText="1"/>
    </xf>
    <xf numFmtId="49" fontId="11" fillId="2" borderId="44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left" vertical="center"/>
    </xf>
    <xf numFmtId="49" fontId="1" fillId="2" borderId="49" xfId="0" applyNumberFormat="1" applyFont="1" applyFill="1" applyBorder="1" applyAlignment="1">
      <alignment horizontal="left" vertical="center"/>
    </xf>
    <xf numFmtId="49" fontId="1" fillId="2" borderId="22" xfId="0" applyNumberFormat="1" applyFont="1" applyFill="1" applyBorder="1" applyAlignment="1">
      <alignment horizontal="left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1" fillId="2" borderId="3" xfId="0" applyNumberFormat="1" applyFont="1" applyFill="1" applyBorder="1" applyAlignment="1">
      <alignment horizontal="center" vertical="center"/>
    </xf>
    <xf numFmtId="168" fontId="7" fillId="0" borderId="56" xfId="0" applyNumberFormat="1" applyFont="1" applyBorder="1" applyAlignment="1">
      <alignment horizontal="center" vertical="center"/>
    </xf>
    <xf numFmtId="168" fontId="7" fillId="0" borderId="56" xfId="1" applyNumberFormat="1" applyFont="1" applyBorder="1" applyAlignment="1">
      <alignment horizontal="center" vertical="center"/>
    </xf>
    <xf numFmtId="168" fontId="7" fillId="0" borderId="56" xfId="0" applyNumberFormat="1" applyFont="1" applyBorder="1" applyAlignment="1">
      <alignment horizontal="center" vertical="center" wrapText="1"/>
    </xf>
    <xf numFmtId="168" fontId="7" fillId="0" borderId="56" xfId="0" applyNumberFormat="1" applyFont="1" applyFill="1" applyBorder="1" applyAlignment="1">
      <alignment horizontal="center" vertical="center"/>
    </xf>
    <xf numFmtId="168" fontId="1" fillId="2" borderId="9" xfId="0" applyNumberFormat="1" applyFont="1" applyFill="1" applyBorder="1" applyAlignment="1">
      <alignment horizontal="center" vertical="center"/>
    </xf>
    <xf numFmtId="168" fontId="1" fillId="2" borderId="9" xfId="0" applyNumberFormat="1" applyFont="1" applyFill="1" applyBorder="1" applyAlignment="1">
      <alignment horizontal="center" vertical="center" wrapText="1"/>
    </xf>
    <xf numFmtId="168" fontId="1" fillId="2" borderId="12" xfId="0" applyNumberFormat="1" applyFont="1" applyFill="1" applyBorder="1" applyAlignment="1">
      <alignment horizontal="center" vertical="center"/>
    </xf>
    <xf numFmtId="168" fontId="6" fillId="3" borderId="6" xfId="0" applyNumberFormat="1" applyFont="1" applyFill="1" applyBorder="1" applyAlignment="1">
      <alignment horizontal="center" vertical="center" wrapText="1"/>
    </xf>
    <xf numFmtId="168" fontId="6" fillId="2" borderId="22" xfId="0" applyNumberFormat="1" applyFont="1" applyFill="1" applyBorder="1" applyAlignment="1">
      <alignment horizontal="center" vertical="center"/>
    </xf>
    <xf numFmtId="168" fontId="1" fillId="2" borderId="46" xfId="0" applyNumberFormat="1" applyFont="1" applyFill="1" applyBorder="1" applyAlignment="1">
      <alignment horizontal="center" vertical="center"/>
    </xf>
    <xf numFmtId="168" fontId="1" fillId="2" borderId="48" xfId="0" applyNumberFormat="1" applyFont="1" applyFill="1" applyBorder="1" applyAlignment="1">
      <alignment horizontal="center" vertical="center"/>
    </xf>
    <xf numFmtId="168" fontId="1" fillId="2" borderId="51" xfId="0" applyNumberFormat="1" applyFont="1" applyFill="1" applyBorder="1" applyAlignment="1">
      <alignment horizontal="center" vertical="center"/>
    </xf>
    <xf numFmtId="168" fontId="1" fillId="2" borderId="22" xfId="0" applyNumberFormat="1" applyFont="1" applyFill="1" applyBorder="1" applyAlignment="1">
      <alignment horizontal="center" vertical="center"/>
    </xf>
    <xf numFmtId="168" fontId="1" fillId="7" borderId="22" xfId="0" applyNumberFormat="1" applyFont="1" applyFill="1" applyBorder="1" applyAlignment="1">
      <alignment horizontal="center" vertical="center"/>
    </xf>
    <xf numFmtId="168" fontId="6" fillId="7" borderId="22" xfId="0" applyNumberFormat="1" applyFont="1" applyFill="1" applyBorder="1" applyAlignment="1">
      <alignment horizontal="center" vertical="center"/>
    </xf>
    <xf numFmtId="168" fontId="6" fillId="7" borderId="21" xfId="0" applyNumberFormat="1" applyFont="1" applyFill="1" applyBorder="1" applyAlignment="1">
      <alignment horizontal="center" vertical="center"/>
    </xf>
    <xf numFmtId="168" fontId="11" fillId="7" borderId="22" xfId="0" applyNumberFormat="1" applyFont="1" applyFill="1" applyBorder="1" applyAlignment="1">
      <alignment horizontal="center" vertical="center"/>
    </xf>
    <xf numFmtId="168" fontId="11" fillId="2" borderId="22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5" fontId="11" fillId="0" borderId="39" xfId="0" applyNumberFormat="1" applyFont="1" applyFill="1" applyBorder="1" applyAlignment="1">
      <alignment horizontal="center" vertical="center"/>
    </xf>
    <xf numFmtId="165" fontId="11" fillId="0" borderId="40" xfId="0" applyNumberFormat="1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3" fontId="19" fillId="0" borderId="56" xfId="3" applyNumberFormat="1" applyFont="1" applyFill="1" applyBorder="1" applyAlignment="1">
      <alignment horizontal="center" vertical="center"/>
    </xf>
    <xf numFmtId="41" fontId="11" fillId="0" borderId="54" xfId="4" applyFont="1" applyFill="1" applyBorder="1" applyAlignment="1">
      <alignment horizontal="center" vertical="center"/>
    </xf>
    <xf numFmtId="41" fontId="11" fillId="0" borderId="55" xfId="4" applyFont="1" applyFill="1" applyBorder="1" applyAlignment="1">
      <alignment horizontal="center" vertical="center"/>
    </xf>
    <xf numFmtId="169" fontId="9" fillId="0" borderId="56" xfId="3" applyNumberFormat="1" applyFont="1" applyFill="1" applyBorder="1" applyAlignment="1">
      <alignment horizontal="center" vertical="center"/>
    </xf>
    <xf numFmtId="169" fontId="1" fillId="2" borderId="6" xfId="0" applyNumberFormat="1" applyFont="1" applyFill="1" applyBorder="1" applyAlignment="1">
      <alignment horizontal="center" vertical="center"/>
    </xf>
    <xf numFmtId="42" fontId="7" fillId="0" borderId="56" xfId="5" applyFont="1" applyBorder="1" applyAlignment="1">
      <alignment horizontal="center" vertical="center"/>
    </xf>
    <xf numFmtId="42" fontId="2" fillId="3" borderId="6" xfId="5" applyFont="1" applyFill="1" applyBorder="1" applyAlignment="1">
      <alignment horizontal="center" vertical="center"/>
    </xf>
    <xf numFmtId="42" fontId="1" fillId="2" borderId="12" xfId="5" applyFont="1" applyFill="1" applyBorder="1" applyAlignment="1">
      <alignment horizontal="center" vertical="center"/>
    </xf>
    <xf numFmtId="42" fontId="1" fillId="2" borderId="2" xfId="5" applyFont="1" applyFill="1" applyBorder="1" applyAlignment="1">
      <alignment horizontal="center" vertical="center"/>
    </xf>
    <xf numFmtId="42" fontId="6" fillId="3" borderId="15" xfId="5" applyFont="1" applyFill="1" applyBorder="1" applyAlignment="1">
      <alignment horizontal="center" vertical="center" wrapText="1"/>
    </xf>
    <xf numFmtId="42" fontId="6" fillId="3" borderId="15" xfId="5" applyFont="1" applyFill="1" applyBorder="1" applyAlignment="1">
      <alignment horizontal="center" vertical="center"/>
    </xf>
    <xf numFmtId="42" fontId="1" fillId="2" borderId="15" xfId="5" applyFont="1" applyFill="1" applyBorder="1" applyAlignment="1">
      <alignment horizontal="center" vertical="center"/>
    </xf>
    <xf numFmtId="42" fontId="2" fillId="3" borderId="15" xfId="5" applyFont="1" applyFill="1" applyBorder="1" applyAlignment="1">
      <alignment horizontal="center" vertical="center"/>
    </xf>
    <xf numFmtId="42" fontId="1" fillId="2" borderId="18" xfId="5" applyFont="1" applyFill="1" applyBorder="1" applyAlignment="1">
      <alignment horizontal="center" vertical="center"/>
    </xf>
    <xf numFmtId="42" fontId="6" fillId="3" borderId="13" xfId="5" applyFont="1" applyFill="1" applyBorder="1" applyAlignment="1">
      <alignment horizontal="center" vertical="center" wrapText="1"/>
    </xf>
    <xf numFmtId="42" fontId="6" fillId="3" borderId="13" xfId="5" applyFont="1" applyFill="1" applyBorder="1" applyAlignment="1">
      <alignment horizontal="center" vertical="center"/>
    </xf>
    <xf numFmtId="42" fontId="9" fillId="0" borderId="56" xfId="5" applyFont="1" applyFill="1" applyBorder="1" applyAlignment="1">
      <alignment horizontal="center" vertical="center"/>
    </xf>
    <xf numFmtId="42" fontId="1" fillId="2" borderId="6" xfId="5" applyFont="1" applyFill="1" applyBorder="1" applyAlignment="1">
      <alignment horizontal="center" vertical="center"/>
    </xf>
    <xf numFmtId="42" fontId="9" fillId="0" borderId="57" xfId="5" applyFont="1" applyBorder="1" applyAlignment="1" applyProtection="1">
      <alignment horizontal="center" vertical="center"/>
    </xf>
    <xf numFmtId="42" fontId="2" fillId="3" borderId="19" xfId="5" applyFont="1" applyFill="1" applyBorder="1" applyAlignment="1">
      <alignment horizontal="center" vertical="center"/>
    </xf>
    <xf numFmtId="42" fontId="1" fillId="2" borderId="25" xfId="5" applyFont="1" applyFill="1" applyBorder="1" applyAlignment="1">
      <alignment horizontal="center" vertical="center"/>
    </xf>
    <xf numFmtId="42" fontId="6" fillId="5" borderId="27" xfId="5" applyFont="1" applyFill="1" applyBorder="1" applyAlignment="1">
      <alignment horizontal="center" vertical="center"/>
    </xf>
    <xf numFmtId="42" fontId="6" fillId="5" borderId="28" xfId="5" applyFont="1" applyFill="1" applyBorder="1" applyAlignment="1">
      <alignment horizontal="center" vertical="center"/>
    </xf>
    <xf numFmtId="42" fontId="6" fillId="3" borderId="30" xfId="5" applyFont="1" applyFill="1" applyBorder="1" applyAlignment="1">
      <alignment horizontal="center" vertical="center"/>
    </xf>
    <xf numFmtId="42" fontId="6" fillId="5" borderId="15" xfId="5" applyFont="1" applyFill="1" applyBorder="1" applyAlignment="1">
      <alignment horizontal="center" vertical="center"/>
    </xf>
    <xf numFmtId="42" fontId="6" fillId="5" borderId="30" xfId="5" applyFont="1" applyFill="1" applyBorder="1" applyAlignment="1">
      <alignment horizontal="center" vertical="center"/>
    </xf>
    <xf numFmtId="42" fontId="6" fillId="5" borderId="32" xfId="5" applyFont="1" applyFill="1" applyBorder="1" applyAlignment="1">
      <alignment horizontal="center" vertical="center"/>
    </xf>
    <xf numFmtId="42" fontId="6" fillId="6" borderId="33" xfId="5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9" fontId="13" fillId="9" borderId="41" xfId="0" applyNumberFormat="1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</cellXfs>
  <cellStyles count="6">
    <cellStyle name="Millares" xfId="1" builtinId="3"/>
    <cellStyle name="Millares [0]" xfId="4" builtinId="6"/>
    <cellStyle name="Millares 2" xfId="3"/>
    <cellStyle name="Moneda [0]" xfId="5" builtinId="7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582613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20" zoomScaleNormal="12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0.5546875" style="84" customWidth="1"/>
    <col min="3" max="3" width="19.33203125" style="84" customWidth="1"/>
    <col min="4" max="4" width="9.44140625" style="84" customWidth="1"/>
    <col min="5" max="5" width="14.44140625" style="84" customWidth="1"/>
    <col min="6" max="6" width="11" style="110" customWidth="1"/>
    <col min="7" max="7" width="12.33203125" style="110" customWidth="1"/>
    <col min="8" max="255" width="10.88671875" style="1" customWidth="1"/>
  </cols>
  <sheetData>
    <row r="1" spans="1:7" ht="15" customHeight="1" x14ac:dyDescent="0.3">
      <c r="A1" s="2"/>
      <c r="B1" s="16"/>
      <c r="C1" s="16"/>
      <c r="D1" s="16"/>
      <c r="E1" s="16"/>
      <c r="F1" s="90"/>
      <c r="G1" s="90"/>
    </row>
    <row r="2" spans="1:7" ht="15" customHeight="1" x14ac:dyDescent="0.3">
      <c r="A2" s="2"/>
      <c r="B2" s="16"/>
      <c r="C2" s="16"/>
      <c r="D2" s="16"/>
      <c r="E2" s="16"/>
      <c r="F2" s="90"/>
      <c r="G2" s="90"/>
    </row>
    <row r="3" spans="1:7" ht="15" customHeight="1" x14ac:dyDescent="0.3">
      <c r="A3" s="2"/>
      <c r="B3" s="16"/>
      <c r="C3" s="16"/>
      <c r="D3" s="16"/>
      <c r="E3" s="16"/>
      <c r="F3" s="90"/>
      <c r="G3" s="90"/>
    </row>
    <row r="4" spans="1:7" ht="15" customHeight="1" x14ac:dyDescent="0.3">
      <c r="A4" s="2"/>
      <c r="B4" s="16"/>
      <c r="C4" s="16"/>
      <c r="D4" s="16"/>
      <c r="E4" s="16"/>
      <c r="F4" s="90"/>
      <c r="G4" s="90"/>
    </row>
    <row r="5" spans="1:7" ht="15" customHeight="1" x14ac:dyDescent="0.3">
      <c r="A5" s="2"/>
      <c r="B5" s="16"/>
      <c r="C5" s="16"/>
      <c r="D5" s="16"/>
      <c r="E5" s="16"/>
      <c r="F5" s="90"/>
      <c r="G5" s="90"/>
    </row>
    <row r="6" spans="1:7" ht="15" customHeight="1" x14ac:dyDescent="0.3">
      <c r="A6" s="2"/>
      <c r="B6" s="16"/>
      <c r="C6" s="16"/>
      <c r="D6" s="16"/>
      <c r="E6" s="16"/>
      <c r="F6" s="90"/>
      <c r="G6" s="90"/>
    </row>
    <row r="7" spans="1:7" ht="15" customHeight="1" x14ac:dyDescent="0.3">
      <c r="A7" s="2"/>
      <c r="B7" s="16"/>
      <c r="C7" s="16"/>
      <c r="D7" s="16"/>
      <c r="E7" s="16"/>
      <c r="F7" s="90"/>
      <c r="G7" s="90"/>
    </row>
    <row r="8" spans="1:7" ht="15" customHeight="1" x14ac:dyDescent="0.3">
      <c r="A8" s="2"/>
      <c r="B8" s="17"/>
      <c r="C8" s="18"/>
      <c r="D8" s="16"/>
      <c r="E8" s="18"/>
      <c r="F8" s="91"/>
      <c r="G8" s="91"/>
    </row>
    <row r="9" spans="1:7" ht="12" customHeight="1" x14ac:dyDescent="0.3">
      <c r="A9" s="3"/>
      <c r="B9" s="113" t="s">
        <v>0</v>
      </c>
      <c r="C9" s="114" t="s">
        <v>54</v>
      </c>
      <c r="D9" s="115"/>
      <c r="E9" s="150" t="s">
        <v>97</v>
      </c>
      <c r="F9" s="151"/>
      <c r="G9" s="116">
        <v>900</v>
      </c>
    </row>
    <row r="10" spans="1:7" ht="14.4" x14ac:dyDescent="0.3">
      <c r="A10" s="3"/>
      <c r="B10" s="12" t="s">
        <v>1</v>
      </c>
      <c r="C10" s="19" t="s">
        <v>89</v>
      </c>
      <c r="D10" s="20"/>
      <c r="E10" s="148" t="s">
        <v>2</v>
      </c>
      <c r="F10" s="149"/>
      <c r="G10" s="92" t="s">
        <v>93</v>
      </c>
    </row>
    <row r="11" spans="1:7" ht="14.4" x14ac:dyDescent="0.3">
      <c r="A11" s="3"/>
      <c r="B11" s="12" t="s">
        <v>3</v>
      </c>
      <c r="C11" s="19" t="s">
        <v>55</v>
      </c>
      <c r="D11" s="20"/>
      <c r="E11" s="148" t="s">
        <v>75</v>
      </c>
      <c r="F11" s="149"/>
      <c r="G11" s="92">
        <v>2500</v>
      </c>
    </row>
    <row r="12" spans="1:7" ht="14.4" x14ac:dyDescent="0.3">
      <c r="A12" s="3"/>
      <c r="B12" s="12" t="s">
        <v>4</v>
      </c>
      <c r="C12" s="22" t="s">
        <v>56</v>
      </c>
      <c r="D12" s="20"/>
      <c r="E12" s="156" t="s">
        <v>5</v>
      </c>
      <c r="F12" s="157"/>
      <c r="G12" s="93">
        <f>+G9*G11</f>
        <v>2250000</v>
      </c>
    </row>
    <row r="13" spans="1:7" ht="14.4" x14ac:dyDescent="0.3">
      <c r="A13" s="3"/>
      <c r="B13" s="12" t="s">
        <v>6</v>
      </c>
      <c r="C13" s="22" t="s">
        <v>103</v>
      </c>
      <c r="D13" s="20"/>
      <c r="E13" s="148" t="s">
        <v>7</v>
      </c>
      <c r="F13" s="149"/>
      <c r="G13" s="94" t="s">
        <v>94</v>
      </c>
    </row>
    <row r="14" spans="1:7" ht="14.4" x14ac:dyDescent="0.3">
      <c r="A14" s="3"/>
      <c r="B14" s="12" t="s">
        <v>8</v>
      </c>
      <c r="C14" s="22" t="s">
        <v>103</v>
      </c>
      <c r="D14" s="20"/>
      <c r="E14" s="148" t="s">
        <v>9</v>
      </c>
      <c r="F14" s="149"/>
      <c r="G14" s="92" t="s">
        <v>93</v>
      </c>
    </row>
    <row r="15" spans="1:7" ht="14.4" x14ac:dyDescent="0.3">
      <c r="A15" s="3"/>
      <c r="B15" s="12" t="s">
        <v>10</v>
      </c>
      <c r="C15" s="23">
        <v>44713</v>
      </c>
      <c r="D15" s="20"/>
      <c r="E15" s="152" t="s">
        <v>11</v>
      </c>
      <c r="F15" s="153"/>
      <c r="G15" s="95" t="s">
        <v>57</v>
      </c>
    </row>
    <row r="16" spans="1:7" ht="12" customHeight="1" x14ac:dyDescent="0.3">
      <c r="A16" s="2"/>
      <c r="B16" s="24"/>
      <c r="C16" s="25"/>
      <c r="D16" s="18"/>
      <c r="E16" s="26"/>
      <c r="F16" s="96"/>
      <c r="G16" s="97"/>
    </row>
    <row r="17" spans="1:7" ht="12" customHeight="1" x14ac:dyDescent="0.3">
      <c r="A17" s="4"/>
      <c r="B17" s="154" t="s">
        <v>108</v>
      </c>
      <c r="C17" s="155"/>
      <c r="D17" s="155"/>
      <c r="E17" s="155"/>
      <c r="F17" s="155"/>
      <c r="G17" s="155"/>
    </row>
    <row r="18" spans="1:7" ht="12" customHeight="1" x14ac:dyDescent="0.3">
      <c r="A18" s="2"/>
      <c r="B18" s="27"/>
      <c r="C18" s="28"/>
      <c r="D18" s="28"/>
      <c r="E18" s="28"/>
      <c r="F18" s="98"/>
      <c r="G18" s="98"/>
    </row>
    <row r="19" spans="1:7" ht="12" customHeight="1" x14ac:dyDescent="0.3">
      <c r="A19" s="3"/>
      <c r="B19" s="29" t="s">
        <v>12</v>
      </c>
      <c r="C19" s="30"/>
      <c r="D19" s="18"/>
      <c r="E19" s="18"/>
      <c r="F19" s="91"/>
      <c r="G19" s="91"/>
    </row>
    <row r="20" spans="1:7" ht="24" customHeight="1" x14ac:dyDescent="0.3">
      <c r="A20" s="4"/>
      <c r="B20" s="31" t="s">
        <v>13</v>
      </c>
      <c r="C20" s="31" t="s">
        <v>14</v>
      </c>
      <c r="D20" s="31" t="s">
        <v>15</v>
      </c>
      <c r="E20" s="31" t="s">
        <v>16</v>
      </c>
      <c r="F20" s="99" t="s">
        <v>17</v>
      </c>
      <c r="G20" s="99" t="s">
        <v>18</v>
      </c>
    </row>
    <row r="21" spans="1:7" ht="14.4" x14ac:dyDescent="0.3">
      <c r="A21" s="4"/>
      <c r="B21" s="32" t="s">
        <v>80</v>
      </c>
      <c r="C21" s="21" t="s">
        <v>19</v>
      </c>
      <c r="D21" s="119">
        <v>0.4</v>
      </c>
      <c r="E21" s="21" t="s">
        <v>82</v>
      </c>
      <c r="F21" s="121">
        <v>50000</v>
      </c>
      <c r="G21" s="121">
        <f t="shared" ref="G21:G26" si="0">+D21*F21</f>
        <v>20000</v>
      </c>
    </row>
    <row r="22" spans="1:7" ht="12.75" customHeight="1" x14ac:dyDescent="0.3">
      <c r="A22" s="4"/>
      <c r="B22" s="34" t="s">
        <v>81</v>
      </c>
      <c r="C22" s="21" t="s">
        <v>19</v>
      </c>
      <c r="D22" s="119">
        <v>0.7</v>
      </c>
      <c r="E22" s="21" t="s">
        <v>95</v>
      </c>
      <c r="F22" s="121">
        <v>50000</v>
      </c>
      <c r="G22" s="121">
        <f t="shared" si="0"/>
        <v>35000</v>
      </c>
    </row>
    <row r="23" spans="1:7" ht="12.75" customHeight="1" x14ac:dyDescent="0.3">
      <c r="A23" s="4"/>
      <c r="B23" s="34" t="s">
        <v>79</v>
      </c>
      <c r="C23" s="21" t="s">
        <v>19</v>
      </c>
      <c r="D23" s="33">
        <v>4</v>
      </c>
      <c r="E23" s="21" t="s">
        <v>83</v>
      </c>
      <c r="F23" s="121">
        <v>50000</v>
      </c>
      <c r="G23" s="121">
        <f t="shared" si="0"/>
        <v>200000</v>
      </c>
    </row>
    <row r="24" spans="1:7" ht="12.75" customHeight="1" x14ac:dyDescent="0.3">
      <c r="A24" s="4"/>
      <c r="B24" s="34" t="s">
        <v>59</v>
      </c>
      <c r="C24" s="21" t="s">
        <v>19</v>
      </c>
      <c r="D24" s="119">
        <v>0.4</v>
      </c>
      <c r="E24" s="21" t="s">
        <v>84</v>
      </c>
      <c r="F24" s="121">
        <v>50000</v>
      </c>
      <c r="G24" s="121">
        <f t="shared" si="0"/>
        <v>20000</v>
      </c>
    </row>
    <row r="25" spans="1:7" ht="12.75" customHeight="1" x14ac:dyDescent="0.3">
      <c r="A25" s="4"/>
      <c r="B25" s="34" t="s">
        <v>60</v>
      </c>
      <c r="C25" s="21" t="s">
        <v>19</v>
      </c>
      <c r="D25" s="119">
        <v>1</v>
      </c>
      <c r="E25" s="21" t="s">
        <v>83</v>
      </c>
      <c r="F25" s="121">
        <v>50000</v>
      </c>
      <c r="G25" s="121">
        <f t="shared" si="0"/>
        <v>50000</v>
      </c>
    </row>
    <row r="26" spans="1:7" ht="12.75" customHeight="1" x14ac:dyDescent="0.3">
      <c r="A26" s="4"/>
      <c r="B26" s="34" t="s">
        <v>62</v>
      </c>
      <c r="C26" s="21" t="s">
        <v>19</v>
      </c>
      <c r="D26" s="119">
        <v>1</v>
      </c>
      <c r="E26" s="21" t="s">
        <v>61</v>
      </c>
      <c r="F26" s="121">
        <v>50000</v>
      </c>
      <c r="G26" s="121">
        <f t="shared" si="0"/>
        <v>50000</v>
      </c>
    </row>
    <row r="27" spans="1:7" ht="12.75" customHeight="1" x14ac:dyDescent="0.3">
      <c r="A27" s="4"/>
      <c r="B27" s="13" t="s">
        <v>20</v>
      </c>
      <c r="C27" s="5"/>
      <c r="D27" s="5"/>
      <c r="E27" s="5"/>
      <c r="F27" s="122"/>
      <c r="G27" s="122">
        <f>SUM(G21:G26)</f>
        <v>375000</v>
      </c>
    </row>
    <row r="28" spans="1:7" ht="12" customHeight="1" x14ac:dyDescent="0.3">
      <c r="A28" s="2"/>
      <c r="B28" s="27"/>
      <c r="C28" s="28"/>
      <c r="D28" s="28"/>
      <c r="E28" s="28"/>
      <c r="F28" s="123"/>
      <c r="G28" s="123"/>
    </row>
    <row r="29" spans="1:7" ht="12" customHeight="1" x14ac:dyDescent="0.3">
      <c r="A29" s="3"/>
      <c r="B29" s="35" t="s">
        <v>21</v>
      </c>
      <c r="C29" s="36"/>
      <c r="D29" s="17"/>
      <c r="E29" s="17"/>
      <c r="F29" s="124"/>
      <c r="G29" s="124"/>
    </row>
    <row r="30" spans="1:7" ht="24" customHeight="1" x14ac:dyDescent="0.3">
      <c r="A30" s="3"/>
      <c r="B30" s="37" t="s">
        <v>13</v>
      </c>
      <c r="C30" s="38" t="s">
        <v>14</v>
      </c>
      <c r="D30" s="38" t="s">
        <v>15</v>
      </c>
      <c r="E30" s="37" t="s">
        <v>16</v>
      </c>
      <c r="F30" s="125" t="s">
        <v>17</v>
      </c>
      <c r="G30" s="126" t="s">
        <v>18</v>
      </c>
    </row>
    <row r="31" spans="1:7" ht="12" customHeight="1" x14ac:dyDescent="0.3">
      <c r="A31" s="3"/>
      <c r="B31" s="39"/>
      <c r="C31" s="39" t="s">
        <v>53</v>
      </c>
      <c r="D31" s="39"/>
      <c r="E31" s="39"/>
      <c r="F31" s="127"/>
      <c r="G31" s="127"/>
    </row>
    <row r="32" spans="1:7" ht="12" customHeight="1" x14ac:dyDescent="0.3">
      <c r="A32" s="3"/>
      <c r="B32" s="14" t="s">
        <v>22</v>
      </c>
      <c r="C32" s="6"/>
      <c r="D32" s="6"/>
      <c r="E32" s="6"/>
      <c r="F32" s="128"/>
      <c r="G32" s="128"/>
    </row>
    <row r="33" spans="1:11" ht="12" customHeight="1" x14ac:dyDescent="0.3">
      <c r="A33" s="2"/>
      <c r="B33" s="40"/>
      <c r="C33" s="41"/>
      <c r="D33" s="41"/>
      <c r="E33" s="41"/>
      <c r="F33" s="129"/>
      <c r="G33" s="129"/>
    </row>
    <row r="34" spans="1:11" ht="12" customHeight="1" x14ac:dyDescent="0.3">
      <c r="A34" s="3"/>
      <c r="B34" s="35" t="s">
        <v>23</v>
      </c>
      <c r="C34" s="36"/>
      <c r="D34" s="17"/>
      <c r="E34" s="17"/>
      <c r="F34" s="124"/>
      <c r="G34" s="124"/>
    </row>
    <row r="35" spans="1:11" ht="24" customHeight="1" x14ac:dyDescent="0.3">
      <c r="A35" s="3"/>
      <c r="B35" s="42" t="s">
        <v>13</v>
      </c>
      <c r="C35" s="42" t="s">
        <v>98</v>
      </c>
      <c r="D35" s="42" t="s">
        <v>15</v>
      </c>
      <c r="E35" s="42" t="s">
        <v>16</v>
      </c>
      <c r="F35" s="130" t="s">
        <v>17</v>
      </c>
      <c r="G35" s="131" t="s">
        <v>18</v>
      </c>
    </row>
    <row r="36" spans="1:11" ht="12.75" customHeight="1" x14ac:dyDescent="0.3">
      <c r="A36" s="4"/>
      <c r="B36" s="44" t="s">
        <v>24</v>
      </c>
      <c r="C36" s="19" t="s">
        <v>99</v>
      </c>
      <c r="D36" s="45">
        <v>0.4</v>
      </c>
      <c r="E36" s="21" t="s">
        <v>58</v>
      </c>
      <c r="F36" s="121">
        <v>35000</v>
      </c>
      <c r="G36" s="121">
        <f t="shared" ref="G36:G39" si="1">+D36*F36</f>
        <v>14000</v>
      </c>
    </row>
    <row r="37" spans="1:11" ht="12.75" customHeight="1" x14ac:dyDescent="0.3">
      <c r="A37" s="4"/>
      <c r="B37" s="44" t="s">
        <v>63</v>
      </c>
      <c r="C37" s="19" t="s">
        <v>99</v>
      </c>
      <c r="D37" s="45">
        <v>0.3</v>
      </c>
      <c r="E37" s="21" t="s">
        <v>58</v>
      </c>
      <c r="F37" s="121">
        <v>40000</v>
      </c>
      <c r="G37" s="121">
        <f t="shared" si="1"/>
        <v>12000</v>
      </c>
    </row>
    <row r="38" spans="1:11" ht="12.75" customHeight="1" x14ac:dyDescent="0.3">
      <c r="A38" s="4"/>
      <c r="B38" s="44" t="s">
        <v>64</v>
      </c>
      <c r="C38" s="19" t="s">
        <v>99</v>
      </c>
      <c r="D38" s="45">
        <v>0.2</v>
      </c>
      <c r="E38" s="19" t="s">
        <v>58</v>
      </c>
      <c r="F38" s="121">
        <v>35000</v>
      </c>
      <c r="G38" s="121">
        <f t="shared" si="1"/>
        <v>7000</v>
      </c>
    </row>
    <row r="39" spans="1:11" ht="12.75" customHeight="1" x14ac:dyDescent="0.3">
      <c r="A39" s="4"/>
      <c r="B39" s="10" t="s">
        <v>65</v>
      </c>
      <c r="C39" s="19" t="s">
        <v>99</v>
      </c>
      <c r="D39" s="45">
        <v>0.2</v>
      </c>
      <c r="E39" s="10" t="s">
        <v>85</v>
      </c>
      <c r="F39" s="121">
        <v>80000</v>
      </c>
      <c r="G39" s="121">
        <f t="shared" si="1"/>
        <v>16000</v>
      </c>
    </row>
    <row r="40" spans="1:11" ht="12.75" customHeight="1" x14ac:dyDescent="0.3">
      <c r="A40" s="3"/>
      <c r="B40" s="14" t="s">
        <v>26</v>
      </c>
      <c r="C40" s="6"/>
      <c r="D40" s="6"/>
      <c r="E40" s="6"/>
      <c r="F40" s="128"/>
      <c r="G40" s="128">
        <f>SUM(G36:G39)</f>
        <v>49000</v>
      </c>
    </row>
    <row r="41" spans="1:11" ht="12" customHeight="1" x14ac:dyDescent="0.3">
      <c r="A41" s="2"/>
      <c r="B41" s="40"/>
      <c r="C41" s="41"/>
      <c r="D41" s="41"/>
      <c r="E41" s="41"/>
      <c r="F41" s="129"/>
      <c r="G41" s="129"/>
    </row>
    <row r="42" spans="1:11" ht="12" customHeight="1" x14ac:dyDescent="0.3">
      <c r="A42" s="3"/>
      <c r="B42" s="35" t="s">
        <v>27</v>
      </c>
      <c r="C42" s="36"/>
      <c r="D42" s="17"/>
      <c r="E42" s="17"/>
      <c r="F42" s="124"/>
      <c r="G42" s="124"/>
    </row>
    <row r="43" spans="1:11" ht="24" customHeight="1" x14ac:dyDescent="0.3">
      <c r="A43" s="3"/>
      <c r="B43" s="43" t="s">
        <v>28</v>
      </c>
      <c r="C43" s="43" t="s">
        <v>29</v>
      </c>
      <c r="D43" s="43" t="s">
        <v>30</v>
      </c>
      <c r="E43" s="43" t="s">
        <v>16</v>
      </c>
      <c r="F43" s="130" t="s">
        <v>17</v>
      </c>
      <c r="G43" s="130" t="s">
        <v>18</v>
      </c>
      <c r="K43" s="9"/>
    </row>
    <row r="44" spans="1:11" ht="30" customHeight="1" x14ac:dyDescent="0.3">
      <c r="A44" s="4"/>
      <c r="B44" s="85" t="s">
        <v>90</v>
      </c>
      <c r="C44" s="19" t="s">
        <v>66</v>
      </c>
      <c r="D44" s="119">
        <v>0.4</v>
      </c>
      <c r="E44" s="21" t="s">
        <v>58</v>
      </c>
      <c r="F44" s="132">
        <v>60000</v>
      </c>
      <c r="G44" s="121">
        <f t="shared" ref="G44" si="2">+D44*F44</f>
        <v>24000</v>
      </c>
      <c r="K44" s="9"/>
    </row>
    <row r="45" spans="1:11" ht="12.75" customHeight="1" x14ac:dyDescent="0.3">
      <c r="A45" s="4"/>
      <c r="B45" s="46" t="s">
        <v>67</v>
      </c>
      <c r="C45" s="19"/>
      <c r="D45" s="33"/>
      <c r="E45" s="21"/>
      <c r="F45" s="132"/>
      <c r="G45" s="121"/>
    </row>
    <row r="46" spans="1:11" ht="12.75" customHeight="1" x14ac:dyDescent="0.3">
      <c r="A46" s="4"/>
      <c r="B46" s="144" t="s">
        <v>104</v>
      </c>
      <c r="C46" s="144" t="s">
        <v>105</v>
      </c>
      <c r="D46" s="145">
        <v>4</v>
      </c>
      <c r="E46" s="21" t="s">
        <v>58</v>
      </c>
      <c r="F46" s="132">
        <v>10000</v>
      </c>
      <c r="G46" s="121">
        <f t="shared" ref="G46:G47" si="3">+D46*F46</f>
        <v>40000</v>
      </c>
    </row>
    <row r="47" spans="1:11" ht="12.75" customHeight="1" x14ac:dyDescent="0.3">
      <c r="A47" s="4"/>
      <c r="B47" s="144" t="s">
        <v>106</v>
      </c>
      <c r="C47" s="144" t="s">
        <v>107</v>
      </c>
      <c r="D47" s="145">
        <v>1</v>
      </c>
      <c r="E47" s="21" t="s">
        <v>58</v>
      </c>
      <c r="F47" s="132">
        <v>40000</v>
      </c>
      <c r="G47" s="121">
        <f t="shared" si="3"/>
        <v>40000</v>
      </c>
    </row>
    <row r="48" spans="1:11" ht="12.75" customHeight="1" x14ac:dyDescent="0.3">
      <c r="A48" s="4"/>
      <c r="B48" s="46" t="s">
        <v>86</v>
      </c>
      <c r="C48" s="47"/>
      <c r="D48" s="45"/>
      <c r="E48" s="21"/>
      <c r="F48" s="132"/>
      <c r="G48" s="121"/>
    </row>
    <row r="49" spans="1:7" ht="12.75" customHeight="1" x14ac:dyDescent="0.3">
      <c r="A49" s="4"/>
      <c r="B49" s="44" t="s">
        <v>87</v>
      </c>
      <c r="C49" s="47" t="s">
        <v>88</v>
      </c>
      <c r="D49" s="45">
        <v>0.2</v>
      </c>
      <c r="E49" s="19" t="s">
        <v>68</v>
      </c>
      <c r="F49" s="132">
        <v>40000</v>
      </c>
      <c r="G49" s="121">
        <f t="shared" ref="G49" si="4">+D49*F49</f>
        <v>8000</v>
      </c>
    </row>
    <row r="50" spans="1:7" ht="13.5" customHeight="1" x14ac:dyDescent="0.3">
      <c r="A50" s="3"/>
      <c r="B50" s="14" t="s">
        <v>31</v>
      </c>
      <c r="C50" s="6"/>
      <c r="D50" s="6"/>
      <c r="E50" s="6"/>
      <c r="F50" s="128"/>
      <c r="G50" s="128">
        <f>SUM(G44:G49)</f>
        <v>112000</v>
      </c>
    </row>
    <row r="51" spans="1:7" ht="12" customHeight="1" x14ac:dyDescent="0.3">
      <c r="A51" s="2"/>
      <c r="B51" s="40"/>
      <c r="C51" s="41"/>
      <c r="D51" s="41"/>
      <c r="E51" s="41"/>
      <c r="F51" s="129"/>
      <c r="G51" s="129"/>
    </row>
    <row r="52" spans="1:7" ht="12" customHeight="1" x14ac:dyDescent="0.3">
      <c r="A52" s="3"/>
      <c r="B52" s="35" t="s">
        <v>32</v>
      </c>
      <c r="C52" s="36"/>
      <c r="D52" s="17"/>
      <c r="E52" s="17"/>
      <c r="F52" s="124"/>
      <c r="G52" s="124"/>
    </row>
    <row r="53" spans="1:7" ht="24" customHeight="1" x14ac:dyDescent="0.3">
      <c r="A53" s="3"/>
      <c r="B53" s="42" t="s">
        <v>33</v>
      </c>
      <c r="C53" s="43" t="s">
        <v>29</v>
      </c>
      <c r="D53" s="43" t="s">
        <v>30</v>
      </c>
      <c r="E53" s="42" t="s">
        <v>16</v>
      </c>
      <c r="F53" s="130" t="s">
        <v>17</v>
      </c>
      <c r="G53" s="131" t="s">
        <v>18</v>
      </c>
    </row>
    <row r="54" spans="1:7" ht="12.75" customHeight="1" x14ac:dyDescent="0.3">
      <c r="A54" s="4"/>
      <c r="B54" s="10" t="s">
        <v>73</v>
      </c>
      <c r="C54" s="11" t="s">
        <v>74</v>
      </c>
      <c r="D54" s="120">
        <v>0.5</v>
      </c>
      <c r="E54" s="10" t="s">
        <v>25</v>
      </c>
      <c r="F54" s="133">
        <v>40000</v>
      </c>
      <c r="G54" s="133">
        <f>(D54*F54)</f>
        <v>20000</v>
      </c>
    </row>
    <row r="55" spans="1:7" ht="20.399999999999999" x14ac:dyDescent="0.3">
      <c r="A55" s="8"/>
      <c r="B55" s="48" t="s">
        <v>69</v>
      </c>
      <c r="C55" s="49" t="s">
        <v>70</v>
      </c>
      <c r="D55" s="49">
        <v>40</v>
      </c>
      <c r="E55" s="49" t="s">
        <v>71</v>
      </c>
      <c r="F55" s="134">
        <v>1100</v>
      </c>
      <c r="G55" s="134">
        <f>F55*D55</f>
        <v>44000</v>
      </c>
    </row>
    <row r="56" spans="1:7" ht="20.399999999999999" x14ac:dyDescent="0.3">
      <c r="A56" s="8"/>
      <c r="B56" s="48" t="s">
        <v>72</v>
      </c>
      <c r="C56" s="49" t="s">
        <v>70</v>
      </c>
      <c r="D56" s="49">
        <v>4</v>
      </c>
      <c r="E56" s="49" t="s">
        <v>96</v>
      </c>
      <c r="F56" s="134">
        <v>1100</v>
      </c>
      <c r="G56" s="134">
        <f>F56*D56</f>
        <v>4400</v>
      </c>
    </row>
    <row r="57" spans="1:7" ht="13.5" customHeight="1" x14ac:dyDescent="0.3">
      <c r="A57" s="3"/>
      <c r="B57" s="50" t="s">
        <v>34</v>
      </c>
      <c r="C57" s="51"/>
      <c r="D57" s="51"/>
      <c r="E57" s="51"/>
      <c r="F57" s="135"/>
      <c r="G57" s="135">
        <f>SUM(G54:G56)</f>
        <v>68400</v>
      </c>
    </row>
    <row r="58" spans="1:7" ht="12" customHeight="1" x14ac:dyDescent="0.3">
      <c r="A58" s="2"/>
      <c r="B58" s="52"/>
      <c r="C58" s="52"/>
      <c r="D58" s="52"/>
      <c r="E58" s="52"/>
      <c r="F58" s="136"/>
      <c r="G58" s="136"/>
    </row>
    <row r="59" spans="1:7" ht="12" customHeight="1" x14ac:dyDescent="0.3">
      <c r="A59" s="8"/>
      <c r="B59" s="53" t="s">
        <v>35</v>
      </c>
      <c r="C59" s="54"/>
      <c r="D59" s="54"/>
      <c r="E59" s="54"/>
      <c r="F59" s="137"/>
      <c r="G59" s="138">
        <f>G27+G40+G50+G57</f>
        <v>604400</v>
      </c>
    </row>
    <row r="60" spans="1:7" ht="12" customHeight="1" x14ac:dyDescent="0.3">
      <c r="A60" s="8"/>
      <c r="B60" s="55" t="s">
        <v>36</v>
      </c>
      <c r="C60" s="56"/>
      <c r="D60" s="56"/>
      <c r="E60" s="56"/>
      <c r="F60" s="126"/>
      <c r="G60" s="139">
        <f>G59*0.05</f>
        <v>30220</v>
      </c>
    </row>
    <row r="61" spans="1:7" ht="12" customHeight="1" x14ac:dyDescent="0.3">
      <c r="A61" s="8"/>
      <c r="B61" s="57" t="s">
        <v>37</v>
      </c>
      <c r="C61" s="58"/>
      <c r="D61" s="58"/>
      <c r="E61" s="58"/>
      <c r="F61" s="140"/>
      <c r="G61" s="141">
        <f>G60+G59</f>
        <v>634620</v>
      </c>
    </row>
    <row r="62" spans="1:7" ht="12" customHeight="1" x14ac:dyDescent="0.3">
      <c r="A62" s="8"/>
      <c r="B62" s="55" t="s">
        <v>38</v>
      </c>
      <c r="C62" s="56"/>
      <c r="D62" s="56"/>
      <c r="E62" s="56"/>
      <c r="F62" s="126"/>
      <c r="G62" s="139">
        <f>G12</f>
        <v>2250000</v>
      </c>
    </row>
    <row r="63" spans="1:7" ht="12" customHeight="1" x14ac:dyDescent="0.3">
      <c r="A63" s="8"/>
      <c r="B63" s="59" t="s">
        <v>39</v>
      </c>
      <c r="C63" s="60"/>
      <c r="D63" s="60"/>
      <c r="E63" s="60"/>
      <c r="F63" s="142"/>
      <c r="G63" s="143">
        <f>G62-G61</f>
        <v>1615380</v>
      </c>
    </row>
    <row r="64" spans="1:7" ht="12" customHeight="1" x14ac:dyDescent="0.3">
      <c r="A64" s="8"/>
      <c r="B64" s="61" t="s">
        <v>77</v>
      </c>
      <c r="C64" s="62"/>
      <c r="D64" s="62"/>
      <c r="E64" s="62"/>
      <c r="F64" s="100"/>
      <c r="G64" s="100"/>
    </row>
    <row r="65" spans="1:7" ht="12.75" customHeight="1" thickBot="1" x14ac:dyDescent="0.35">
      <c r="A65" s="8"/>
      <c r="B65" s="63"/>
      <c r="C65" s="62"/>
      <c r="D65" s="62"/>
      <c r="E65" s="62"/>
      <c r="F65" s="100"/>
      <c r="G65" s="100"/>
    </row>
    <row r="66" spans="1:7" ht="12" customHeight="1" x14ac:dyDescent="0.3">
      <c r="A66" s="8"/>
      <c r="B66" s="86" t="s">
        <v>78</v>
      </c>
      <c r="C66" s="64"/>
      <c r="D66" s="64"/>
      <c r="E66" s="64"/>
      <c r="F66" s="101"/>
      <c r="G66" s="100"/>
    </row>
    <row r="67" spans="1:7" ht="12" customHeight="1" x14ac:dyDescent="0.3">
      <c r="A67" s="8"/>
      <c r="B67" s="87" t="s">
        <v>40</v>
      </c>
      <c r="C67" s="63"/>
      <c r="D67" s="63"/>
      <c r="E67" s="63"/>
      <c r="F67" s="102"/>
      <c r="G67" s="100"/>
    </row>
    <row r="68" spans="1:7" ht="12" customHeight="1" x14ac:dyDescent="0.3">
      <c r="A68" s="8"/>
      <c r="B68" s="87" t="s">
        <v>41</v>
      </c>
      <c r="C68" s="63"/>
      <c r="D68" s="63"/>
      <c r="E68" s="63"/>
      <c r="F68" s="102"/>
      <c r="G68" s="100"/>
    </row>
    <row r="69" spans="1:7" ht="12" customHeight="1" x14ac:dyDescent="0.3">
      <c r="A69" s="8"/>
      <c r="B69" s="87" t="s">
        <v>42</v>
      </c>
      <c r="C69" s="63"/>
      <c r="D69" s="63"/>
      <c r="E69" s="63"/>
      <c r="F69" s="102"/>
      <c r="G69" s="100"/>
    </row>
    <row r="70" spans="1:7" ht="12" customHeight="1" x14ac:dyDescent="0.3">
      <c r="A70" s="8"/>
      <c r="B70" s="87" t="s">
        <v>43</v>
      </c>
      <c r="C70" s="63"/>
      <c r="D70" s="63"/>
      <c r="E70" s="63"/>
      <c r="F70" s="102"/>
      <c r="G70" s="100"/>
    </row>
    <row r="71" spans="1:7" ht="12" customHeight="1" x14ac:dyDescent="0.3">
      <c r="A71" s="8"/>
      <c r="B71" s="87" t="s">
        <v>44</v>
      </c>
      <c r="C71" s="63"/>
      <c r="D71" s="63"/>
      <c r="E71" s="63"/>
      <c r="F71" s="102"/>
      <c r="G71" s="100"/>
    </row>
    <row r="72" spans="1:7" ht="12.75" customHeight="1" thickBot="1" x14ac:dyDescent="0.35">
      <c r="A72" s="8"/>
      <c r="B72" s="88" t="s">
        <v>92</v>
      </c>
      <c r="C72" s="65"/>
      <c r="D72" s="65"/>
      <c r="E72" s="65"/>
      <c r="F72" s="103"/>
      <c r="G72" s="100"/>
    </row>
    <row r="73" spans="1:7" ht="12.75" customHeight="1" x14ac:dyDescent="0.3">
      <c r="A73" s="8"/>
      <c r="B73" s="63"/>
      <c r="C73" s="63"/>
      <c r="D73" s="63"/>
      <c r="E73" s="63"/>
      <c r="F73" s="104"/>
      <c r="G73" s="100"/>
    </row>
    <row r="74" spans="1:7" ht="15" customHeight="1" thickBot="1" x14ac:dyDescent="0.35">
      <c r="A74" s="8"/>
      <c r="B74" s="146" t="s">
        <v>45</v>
      </c>
      <c r="C74" s="147"/>
      <c r="D74" s="66"/>
      <c r="E74" s="67"/>
      <c r="F74" s="105"/>
      <c r="G74" s="100"/>
    </row>
    <row r="75" spans="1:7" ht="12" customHeight="1" x14ac:dyDescent="0.3">
      <c r="A75" s="8"/>
      <c r="B75" s="68" t="s">
        <v>33</v>
      </c>
      <c r="C75" s="69" t="s">
        <v>100</v>
      </c>
      <c r="D75" s="70" t="s">
        <v>46</v>
      </c>
      <c r="E75" s="67"/>
      <c r="F75" s="105"/>
      <c r="G75" s="100"/>
    </row>
    <row r="76" spans="1:7" ht="12" customHeight="1" x14ac:dyDescent="0.3">
      <c r="A76" s="8"/>
      <c r="B76" s="71" t="s">
        <v>47</v>
      </c>
      <c r="C76" s="72">
        <f>G27</f>
        <v>375000</v>
      </c>
      <c r="D76" s="73">
        <f>(C76/C82)</f>
        <v>0.59090479341968427</v>
      </c>
      <c r="E76" s="67"/>
      <c r="F76" s="105"/>
      <c r="G76" s="100"/>
    </row>
    <row r="77" spans="1:7" ht="12" customHeight="1" x14ac:dyDescent="0.3">
      <c r="A77" s="8"/>
      <c r="B77" s="71" t="s">
        <v>48</v>
      </c>
      <c r="C77" s="74">
        <v>0</v>
      </c>
      <c r="D77" s="73">
        <v>0</v>
      </c>
      <c r="E77" s="67"/>
      <c r="F77" s="105"/>
      <c r="G77" s="100"/>
    </row>
    <row r="78" spans="1:7" ht="12" customHeight="1" x14ac:dyDescent="0.3">
      <c r="A78" s="8"/>
      <c r="B78" s="71" t="s">
        <v>49</v>
      </c>
      <c r="C78" s="72">
        <f>G40</f>
        <v>49000</v>
      </c>
      <c r="D78" s="73">
        <f>(C78/C82)</f>
        <v>7.7211559673505403E-2</v>
      </c>
      <c r="E78" s="67"/>
      <c r="F78" s="105"/>
      <c r="G78" s="100"/>
    </row>
    <row r="79" spans="1:7" ht="12" customHeight="1" x14ac:dyDescent="0.3">
      <c r="A79" s="8"/>
      <c r="B79" s="71" t="s">
        <v>28</v>
      </c>
      <c r="C79" s="72">
        <f>G50</f>
        <v>112000</v>
      </c>
      <c r="D79" s="73">
        <f>(C79/C82)</f>
        <v>0.17648356496801235</v>
      </c>
      <c r="E79" s="67"/>
      <c r="F79" s="105"/>
      <c r="G79" s="100"/>
    </row>
    <row r="80" spans="1:7" ht="12" customHeight="1" x14ac:dyDescent="0.3">
      <c r="A80" s="8"/>
      <c r="B80" s="71" t="s">
        <v>50</v>
      </c>
      <c r="C80" s="72">
        <f>G57</f>
        <v>68400</v>
      </c>
      <c r="D80" s="73">
        <f>(C80/C82)</f>
        <v>0.1077810343197504</v>
      </c>
      <c r="E80" s="75"/>
      <c r="F80" s="106"/>
      <c r="G80" s="100"/>
    </row>
    <row r="81" spans="1:7" ht="12" customHeight="1" x14ac:dyDescent="0.3">
      <c r="A81" s="8"/>
      <c r="B81" s="71" t="s">
        <v>51</v>
      </c>
      <c r="C81" s="72">
        <f>G60</f>
        <v>30220</v>
      </c>
      <c r="D81" s="73">
        <f>(C81/C82)</f>
        <v>4.7619047619047616E-2</v>
      </c>
      <c r="E81" s="75"/>
      <c r="F81" s="106"/>
      <c r="G81" s="100"/>
    </row>
    <row r="82" spans="1:7" ht="12.75" customHeight="1" thickBot="1" x14ac:dyDescent="0.35">
      <c r="A82" s="8"/>
      <c r="B82" s="76" t="s">
        <v>101</v>
      </c>
      <c r="C82" s="77">
        <f>SUM(C76:C81)</f>
        <v>634620</v>
      </c>
      <c r="D82" s="78">
        <f>SUM(D76:D81)</f>
        <v>1</v>
      </c>
      <c r="E82" s="75"/>
      <c r="F82" s="106"/>
      <c r="G82" s="100"/>
    </row>
    <row r="83" spans="1:7" ht="12" customHeight="1" x14ac:dyDescent="0.3">
      <c r="A83" s="8"/>
      <c r="B83" s="63"/>
      <c r="C83" s="62"/>
      <c r="D83" s="62"/>
      <c r="E83" s="62"/>
      <c r="F83" s="100"/>
      <c r="G83" s="100"/>
    </row>
    <row r="84" spans="1:7" ht="12.75" customHeight="1" x14ac:dyDescent="0.3">
      <c r="A84" s="8"/>
      <c r="B84" s="15"/>
      <c r="C84" s="62"/>
      <c r="D84" s="62"/>
      <c r="E84" s="62"/>
      <c r="F84" s="100"/>
      <c r="G84" s="100"/>
    </row>
    <row r="85" spans="1:7" ht="12" customHeight="1" thickBot="1" x14ac:dyDescent="0.35">
      <c r="A85" s="7"/>
      <c r="B85" s="79"/>
      <c r="C85" s="80" t="s">
        <v>76</v>
      </c>
      <c r="D85" s="81"/>
      <c r="E85" s="82"/>
      <c r="F85" s="107"/>
      <c r="G85" s="100"/>
    </row>
    <row r="86" spans="1:7" ht="12" customHeight="1" x14ac:dyDescent="0.3">
      <c r="A86" s="8"/>
      <c r="B86" s="83" t="s">
        <v>102</v>
      </c>
      <c r="C86" s="117">
        <v>600</v>
      </c>
      <c r="D86" s="117">
        <v>900</v>
      </c>
      <c r="E86" s="118">
        <v>1200</v>
      </c>
      <c r="F86" s="108"/>
      <c r="G86" s="109"/>
    </row>
    <row r="87" spans="1:7" ht="12.75" customHeight="1" thickBot="1" x14ac:dyDescent="0.35">
      <c r="A87" s="8"/>
      <c r="B87" s="76" t="s">
        <v>91</v>
      </c>
      <c r="C87" s="111">
        <f>(G61/C86)</f>
        <v>1057.7</v>
      </c>
      <c r="D87" s="111">
        <f>(G61/D86)</f>
        <v>705.13333333333333</v>
      </c>
      <c r="E87" s="112">
        <f>(G61/E86)</f>
        <v>528.85</v>
      </c>
      <c r="F87" s="108"/>
      <c r="G87" s="109"/>
    </row>
    <row r="88" spans="1:7" ht="15.6" customHeight="1" x14ac:dyDescent="0.3">
      <c r="A88" s="8"/>
      <c r="B88" s="89" t="s">
        <v>52</v>
      </c>
      <c r="C88" s="63"/>
      <c r="D88" s="63"/>
      <c r="E88" s="63"/>
      <c r="F88" s="104"/>
      <c r="G88" s="104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0F849F-7A72-4D20-8B87-C91556A5AC9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FC9463-A792-4013-8A22-8B524DF505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3E01A-AEF9-42C4-A45C-9D3AD7BD222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c5dbce2d-49dc-4afe-a5b0-d7fb7a901161"/>
    <ds:schemaRef ds:uri="http://schemas.microsoft.com/sharepoint/v3"/>
    <ds:schemaRef ds:uri="http://schemas.microsoft.com/office/infopath/2007/PartnerControls"/>
    <ds:schemaRef ds:uri="1030f0af-99cb-42f1-88fc-acec7333119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