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TA CRUZ\junio sta cruz\"/>
    </mc:Choice>
  </mc:AlternateContent>
  <bookViews>
    <workbookView xWindow="0" yWindow="0" windowWidth="28800" windowHeight="11835"/>
  </bookViews>
  <sheets>
    <sheet name="Melón" sheetId="1" r:id="rId1"/>
  </sheets>
  <definedNames>
    <definedName name="_xlnm.Print_Area" localSheetId="0">Melón!$A$1:$G$123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F84" i="1"/>
  <c r="F80" i="1"/>
  <c r="F72" i="1"/>
  <c r="F71" i="1"/>
  <c r="F69" i="1"/>
  <c r="F67" i="1"/>
  <c r="C113" i="1" l="1"/>
  <c r="C112" i="1"/>
  <c r="C111" i="1"/>
  <c r="G91" i="1" l="1"/>
  <c r="G90" i="1"/>
  <c r="G92" i="1" s="1"/>
  <c r="C115" i="1" s="1"/>
  <c r="G89" i="1"/>
  <c r="G84" i="1"/>
  <c r="G83" i="1"/>
  <c r="G81" i="1"/>
  <c r="G80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4" i="1"/>
  <c r="G59" i="1"/>
  <c r="G58" i="1"/>
  <c r="G57" i="1"/>
  <c r="G56" i="1"/>
  <c r="G55" i="1"/>
  <c r="G54" i="1"/>
  <c r="G53" i="1"/>
  <c r="G52" i="1"/>
  <c r="G51" i="1"/>
  <c r="G60" i="1" s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42" i="1" s="1"/>
  <c r="G11" i="1"/>
  <c r="G97" i="1" s="1"/>
  <c r="G85" i="1" l="1"/>
  <c r="C114" i="1" s="1"/>
  <c r="G94" i="1"/>
  <c r="G95" i="1" s="1"/>
  <c r="G96" i="1" l="1"/>
  <c r="C116" i="1"/>
  <c r="C117" i="1"/>
  <c r="D114" i="1"/>
  <c r="D111" i="1" l="1"/>
  <c r="D115" i="1"/>
  <c r="D113" i="1"/>
  <c r="D116" i="1"/>
  <c r="G98" i="1"/>
  <c r="E122" i="1"/>
  <c r="D122" i="1"/>
  <c r="C122" i="1"/>
  <c r="D117" i="1" l="1"/>
</calcChain>
</file>

<file path=xl/sharedStrings.xml><?xml version="1.0" encoding="utf-8"?>
<sst xmlns="http://schemas.openxmlformats.org/spreadsheetml/2006/main" count="253" uniqueCount="138">
  <si>
    <t>RUBRO o CULTIVO</t>
  </si>
  <si>
    <t>MELON</t>
  </si>
  <si>
    <t>RENDIMIENTO (unidades/ha)</t>
  </si>
  <si>
    <t>VARIEDAD</t>
  </si>
  <si>
    <t>Nun de Miel</t>
  </si>
  <si>
    <t>FECHA ESTIMADA  PRECIO VENTA</t>
  </si>
  <si>
    <t>Febrero</t>
  </si>
  <si>
    <t>NIVEL TECNOLOGICO</t>
  </si>
  <si>
    <t>Medio</t>
  </si>
  <si>
    <t>PRECIO ESPERADO ($/Un)</t>
  </si>
  <si>
    <t>REGION</t>
  </si>
  <si>
    <t>Lib. B. O'Higgins</t>
  </si>
  <si>
    <t>INGRESO ESPERADO, con IVA ($)</t>
  </si>
  <si>
    <t>AREA</t>
  </si>
  <si>
    <t>Santa Cruz</t>
  </si>
  <si>
    <t>DESTINO PRODUCCION</t>
  </si>
  <si>
    <t>Mercado mayorista local</t>
  </si>
  <si>
    <t>COMUNA/LOCALIDAD</t>
  </si>
  <si>
    <t>Todas</t>
  </si>
  <si>
    <t>FECHA DE VENTA</t>
  </si>
  <si>
    <t>Enero</t>
  </si>
  <si>
    <t>FECHA PRECIO INSUMOS</t>
  </si>
  <si>
    <t>CONTINGENCIA</t>
  </si>
  <si>
    <t>Heladas</t>
  </si>
  <si>
    <t>COSTOS DIRECTOS DE PRODUCCION POR HECTAREA (Incluye IVA)</t>
  </si>
  <si>
    <t>MANO DE OBRA</t>
  </si>
  <si>
    <t>Labores</t>
  </si>
  <si>
    <t>Unidad</t>
  </si>
  <si>
    <t>N° Jornadas</t>
  </si>
  <si>
    <t>Epoca (mes)</t>
  </si>
  <si>
    <t xml:space="preserve"> Precio Unitario ($) </t>
  </si>
  <si>
    <t xml:space="preserve"> Sub Total ($) </t>
  </si>
  <si>
    <t>Riego de pre-transplante</t>
  </si>
  <si>
    <t>JH</t>
  </si>
  <si>
    <t>Mayo - Junio</t>
  </si>
  <si>
    <t>Preparación y manejo de almácigos</t>
  </si>
  <si>
    <t>Julio - Agosto</t>
  </si>
  <si>
    <t>Transplante de plantines</t>
  </si>
  <si>
    <t>Agosto - Septiembre</t>
  </si>
  <si>
    <t>Aplicación de agroquímicos</t>
  </si>
  <si>
    <t>Aplicación de fertilizantes</t>
  </si>
  <si>
    <t>Octubre</t>
  </si>
  <si>
    <t>Septiembre</t>
  </si>
  <si>
    <t>Riegos (2)</t>
  </si>
  <si>
    <t>Octubre - Noviembre</t>
  </si>
  <si>
    <t>Aplicación de agroquímicos (2)</t>
  </si>
  <si>
    <t>Arreglo de guías</t>
  </si>
  <si>
    <t>Noviembre</t>
  </si>
  <si>
    <t>Riegos (3)</t>
  </si>
  <si>
    <t>Diciembre</t>
  </si>
  <si>
    <t>Riegos (1)</t>
  </si>
  <si>
    <t>Corte</t>
  </si>
  <si>
    <t>Noviembre - Enero</t>
  </si>
  <si>
    <t>Hilerado</t>
  </si>
  <si>
    <t>Acarreo y carga</t>
  </si>
  <si>
    <t>Subtotal Jornadas Hombre</t>
  </si>
  <si>
    <t>JORNADAS ANIMAL</t>
  </si>
  <si>
    <t>Subtotal Jornadas Animal</t>
  </si>
  <si>
    <t>MAQUINARIA</t>
  </si>
  <si>
    <t>Aradura</t>
  </si>
  <si>
    <t>JM</t>
  </si>
  <si>
    <t>Mayo-Junio</t>
  </si>
  <si>
    <t>Rastraje (2)</t>
  </si>
  <si>
    <t>Aplicación de fertilizante</t>
  </si>
  <si>
    <t>Melgadura y elaboración de mesas</t>
  </si>
  <si>
    <t>Acequiadura</t>
  </si>
  <si>
    <t>Aporca</t>
  </si>
  <si>
    <t>Octubre-Noviembre</t>
  </si>
  <si>
    <t>Horquilla</t>
  </si>
  <si>
    <t>Noviembre-Enero</t>
  </si>
  <si>
    <t>Subtotal Costo Maquinaria</t>
  </si>
  <si>
    <t>INSUMOS</t>
  </si>
  <si>
    <t>Insumos</t>
  </si>
  <si>
    <t>Cantidad</t>
  </si>
  <si>
    <t>Semilla</t>
  </si>
  <si>
    <t>Tarro</t>
  </si>
  <si>
    <t>Mayo</t>
  </si>
  <si>
    <t>FERTILIZANTES</t>
  </si>
  <si>
    <t>Urea</t>
  </si>
  <si>
    <t>kg</t>
  </si>
  <si>
    <t>Superfosfato triple</t>
  </si>
  <si>
    <t>Muriato de potasio</t>
  </si>
  <si>
    <t>kelpac</t>
  </si>
  <si>
    <t>lt</t>
  </si>
  <si>
    <t>Agosto</t>
  </si>
  <si>
    <t>Kendal</t>
  </si>
  <si>
    <t>Septiembre-Diciembre</t>
  </si>
  <si>
    <t>Fosfimax</t>
  </si>
  <si>
    <t>Terrasorb Foliar</t>
  </si>
  <si>
    <t>Hyvron</t>
  </si>
  <si>
    <t>Nitrato de potasio</t>
  </si>
  <si>
    <t>Biozyme</t>
  </si>
  <si>
    <t>FUNGICIDAS</t>
  </si>
  <si>
    <t>Previcur Energy</t>
  </si>
  <si>
    <t>Julio-Agosto</t>
  </si>
  <si>
    <t>Topas 200 EW</t>
  </si>
  <si>
    <t>Noviembre-Diciembre</t>
  </si>
  <si>
    <t>INSECTICIDAS</t>
  </si>
  <si>
    <t>Selecron</t>
  </si>
  <si>
    <t>Lt</t>
  </si>
  <si>
    <t>Trigard</t>
  </si>
  <si>
    <t>Septiembre-Octubre</t>
  </si>
  <si>
    <t>Subtotal Insumos</t>
  </si>
  <si>
    <t>OTROS</t>
  </si>
  <si>
    <t>Item</t>
  </si>
  <si>
    <t>Sustrato de almácigo</t>
  </si>
  <si>
    <t xml:space="preserve">Junio </t>
  </si>
  <si>
    <t>Arriendo de colmenas</t>
  </si>
  <si>
    <t>Septiembre- Octubre</t>
  </si>
  <si>
    <t>Arriendo de bins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</si>
  <si>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</si>
  <si>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</si>
  <si>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</si>
  <si>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</si>
  <si>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</si>
  <si>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</si>
  <si>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</si>
  <si>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</si>
  <si>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</si>
  <si>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</si>
  <si>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</si>
  <si>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t>6. El precio esperado por ventas corresponde al precio colocado en el domicilio del vendedor.</t>
  </si>
  <si>
    <r>
      <rPr>
        <b/>
        <sz val="7"/>
        <rFont val="Arial Narrow"/>
        <family val="2"/>
      </rPr>
      <t>Fuente:</t>
    </r>
    <r>
      <rPr>
        <sz val="7"/>
        <rFont val="Arial Narrow"/>
        <family val="2"/>
      </rPr>
      <t xml:space="preserve"> INDAP</t>
    </r>
  </si>
  <si>
    <r>
      <rPr>
        <b/>
        <u/>
        <sz val="7"/>
        <rFont val="Arial Narrow"/>
        <family val="2"/>
      </rPr>
      <t>Notas</t>
    </r>
    <r>
      <rPr>
        <b/>
        <sz val="7"/>
        <rFont val="Arial Narrow"/>
        <family val="2"/>
      </rPr>
      <t>: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</si>
  <si>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</si>
  <si>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</si>
  <si>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</si>
  <si>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</si>
  <si>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</si>
  <si>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</si>
  <si>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</si>
  <si>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</si>
  <si>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</si>
  <si>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</si>
  <si>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($/unidades)</t>
  </si>
  <si>
    <t>Rendimiento  unidades)</t>
  </si>
  <si>
    <t>Costo unitario ($/ unidades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</si>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</sst>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_-* #,##0.00\ _$_-;\-* #,##0.00\ _$_-;_-* &quot;-&quot;??\ _$_-;_-@_-"/>
    <numFmt numFmtId="165" formatCode="_-* #,##0_-;\-* #,##0_-;_-* &quot;-&quot;??_-;_-@_-"/>
    <numFmt numFmtId="166" formatCode="#,##0_ ;\-#,##0\ "/>
    <numFmt numFmtId="167" formatCode="0.0"/>
    <numFmt numFmtId="168" formatCode="&quot; &quot;* #,##0&quot; &quot;;&quot; &quot;* &quot;-&quot;#,##0&quot; &quot;;&quot; &quot;* &quot;- 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Arial Narrow"/>
      <family val="2"/>
    </font>
    <font>
      <sz val="9"/>
      <color rgb="FF000000"/>
      <name val="Arial Narrow"/>
      <family val="2"/>
    </font>
    <font>
      <sz val="11"/>
      <color theme="1"/>
      <name val="Arial Narrow"/>
      <family val="2"/>
    </font>
    <font>
      <b/>
      <i/>
      <sz val="9"/>
      <color rgb="FF000000"/>
      <name val="Arial Narrow"/>
      <family val="2"/>
    </font>
    <font>
      <sz val="9"/>
      <name val="Arial Narrow"/>
      <family val="2"/>
    </font>
    <font>
      <sz val="9"/>
      <color rgb="FFFFFFFF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rgb="FF000000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sz val="7"/>
      <color indexed="8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88302"/>
        <bgColor rgb="FF000000"/>
      </patternFill>
    </fill>
    <fill>
      <patternFill patternType="solid">
        <fgColor rgb="FF29CDD1"/>
        <bgColor rgb="FF000000"/>
      </patternFill>
    </fill>
    <fill>
      <patternFill patternType="solid">
        <fgColor rgb="FFF88302"/>
        <bgColor rgb="FF00808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97">
    <xf numFmtId="0" fontId="0" fillId="0" borderId="0" xfId="0"/>
    <xf numFmtId="0" fontId="3" fillId="4" borderId="1" xfId="2" applyFont="1" applyFill="1" applyBorder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/>
    <xf numFmtId="3" fontId="4" fillId="0" borderId="2" xfId="0" applyNumberFormat="1" applyFont="1" applyFill="1" applyBorder="1"/>
    <xf numFmtId="0" fontId="5" fillId="0" borderId="0" xfId="0" applyFont="1" applyFill="1" applyBorder="1"/>
    <xf numFmtId="0" fontId="4" fillId="0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/>
    </xf>
    <xf numFmtId="165" fontId="4" fillId="2" borderId="6" xfId="1" applyNumberFormat="1" applyFont="1" applyFill="1" applyBorder="1" applyAlignment="1">
      <alignment horizontal="right"/>
    </xf>
    <xf numFmtId="0" fontId="4" fillId="0" borderId="5" xfId="0" applyFont="1" applyFill="1" applyBorder="1"/>
    <xf numFmtId="0" fontId="4" fillId="0" borderId="6" xfId="0" applyFont="1" applyFill="1" applyBorder="1"/>
    <xf numFmtId="165" fontId="4" fillId="2" borderId="2" xfId="1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/>
    </xf>
    <xf numFmtId="14" fontId="4" fillId="0" borderId="2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14" fontId="4" fillId="0" borderId="0" xfId="0" applyNumberFormat="1" applyFont="1" applyFill="1" applyBorder="1"/>
    <xf numFmtId="0" fontId="4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3" borderId="1" xfId="2" applyFont="1" applyFill="1" applyBorder="1" applyAlignment="1">
      <alignment wrapText="1"/>
    </xf>
    <xf numFmtId="0" fontId="3" fillId="4" borderId="7" xfId="2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166" fontId="8" fillId="4" borderId="11" xfId="2" applyNumberFormat="1" applyFont="1" applyFill="1" applyBorder="1" applyAlignment="1">
      <alignment horizontal="center"/>
    </xf>
    <xf numFmtId="165" fontId="4" fillId="0" borderId="0" xfId="1" applyNumberFormat="1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 wrapText="1"/>
    </xf>
    <xf numFmtId="0" fontId="9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11" fillId="0" borderId="0" xfId="0" applyFont="1" applyFill="1" applyBorder="1"/>
    <xf numFmtId="0" fontId="3" fillId="3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7" fontId="8" fillId="3" borderId="13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3" fontId="8" fillId="3" borderId="13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167" fontId="8" fillId="4" borderId="13" xfId="0" applyNumberFormat="1" applyFont="1" applyFill="1" applyBorder="1" applyAlignment="1">
      <alignment horizontal="center" vertical="center"/>
    </xf>
    <xf numFmtId="3" fontId="8" fillId="4" borderId="13" xfId="0" applyNumberFormat="1" applyFont="1" applyFill="1" applyBorder="1" applyAlignment="1">
      <alignment horizontal="center" vertical="center"/>
    </xf>
    <xf numFmtId="3" fontId="8" fillId="4" borderId="13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167" fontId="8" fillId="3" borderId="16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16" xfId="1" applyNumberFormat="1" applyFont="1" applyFill="1" applyBorder="1" applyAlignment="1">
      <alignment horizontal="center" vertical="center"/>
    </xf>
    <xf numFmtId="3" fontId="3" fillId="3" borderId="17" xfId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3" fillId="0" borderId="0" xfId="0" applyFont="1" applyFill="1" applyBorder="1"/>
    <xf numFmtId="165" fontId="13" fillId="0" borderId="0" xfId="1" applyNumberFormat="1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17" fillId="0" borderId="0" xfId="0" applyFont="1" applyFill="1" applyBorder="1" applyAlignment="1"/>
    <xf numFmtId="49" fontId="18" fillId="6" borderId="18" xfId="0" applyNumberFormat="1" applyFont="1" applyFill="1" applyBorder="1" applyAlignment="1">
      <alignment vertical="center"/>
    </xf>
    <xf numFmtId="49" fontId="18" fillId="6" borderId="19" xfId="0" applyNumberFormat="1" applyFont="1" applyFill="1" applyBorder="1" applyAlignment="1">
      <alignment horizontal="center" vertical="center"/>
    </xf>
    <xf numFmtId="49" fontId="19" fillId="6" borderId="20" xfId="0" applyNumberFormat="1" applyFont="1" applyFill="1" applyBorder="1" applyAlignment="1">
      <alignment horizontal="center"/>
    </xf>
    <xf numFmtId="49" fontId="18" fillId="0" borderId="21" xfId="0" applyNumberFormat="1" applyFont="1" applyFill="1" applyBorder="1" applyAlignment="1">
      <alignment vertical="center"/>
    </xf>
    <xf numFmtId="3" fontId="18" fillId="0" borderId="22" xfId="0" applyNumberFormat="1" applyFont="1" applyFill="1" applyBorder="1" applyAlignment="1">
      <alignment vertical="center"/>
    </xf>
    <xf numFmtId="9" fontId="19" fillId="0" borderId="23" xfId="0" applyNumberFormat="1" applyFont="1" applyFill="1" applyBorder="1" applyAlignment="1"/>
    <xf numFmtId="168" fontId="18" fillId="0" borderId="2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9" fontId="18" fillId="6" borderId="24" xfId="0" applyNumberFormat="1" applyFont="1" applyFill="1" applyBorder="1" applyAlignment="1">
      <alignment vertical="center"/>
    </xf>
    <xf numFmtId="168" fontId="18" fillId="6" borderId="25" xfId="0" applyNumberFormat="1" applyFont="1" applyFill="1" applyBorder="1" applyAlignment="1">
      <alignment vertical="center"/>
    </xf>
    <xf numFmtId="9" fontId="18" fillId="6" borderId="26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center"/>
    </xf>
    <xf numFmtId="0" fontId="20" fillId="0" borderId="27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41" fontId="18" fillId="6" borderId="24" xfId="3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/>
    <xf numFmtId="0" fontId="8" fillId="4" borderId="8" xfId="2" applyFont="1" applyFill="1" applyBorder="1" applyAlignment="1">
      <alignment horizontal="left"/>
    </xf>
    <xf numFmtId="0" fontId="8" fillId="4" borderId="9" xfId="2" applyFont="1" applyFill="1" applyBorder="1" applyAlignment="1">
      <alignment horizontal="left"/>
    </xf>
    <xf numFmtId="0" fontId="8" fillId="4" borderId="10" xfId="2" applyFont="1" applyFill="1" applyBorder="1" applyAlignment="1">
      <alignment horizontal="left"/>
    </xf>
    <xf numFmtId="0" fontId="3" fillId="4" borderId="3" xfId="2" applyFont="1" applyFill="1" applyBorder="1" applyAlignment="1">
      <alignment horizontal="left" wrapText="1"/>
    </xf>
    <xf numFmtId="0" fontId="3" fillId="4" borderId="4" xfId="2" applyFont="1" applyFill="1" applyBorder="1" applyAlignment="1">
      <alignment horizontal="left" wrapText="1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5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5" xfId="0" applyFont="1" applyFill="1" applyBorder="1"/>
    <xf numFmtId="0" fontId="4" fillId="0" borderId="6" xfId="0" applyFont="1" applyFill="1" applyBorder="1"/>
    <xf numFmtId="0" fontId="3" fillId="4" borderId="0" xfId="2" applyFont="1" applyFill="1" applyBorder="1" applyAlignment="1">
      <alignment horizontal="center" wrapText="1"/>
    </xf>
    <xf numFmtId="3" fontId="22" fillId="0" borderId="2" xfId="0" applyNumberFormat="1" applyFont="1" applyFill="1" applyBorder="1" applyAlignment="1">
      <alignment horizontal="center"/>
    </xf>
    <xf numFmtId="3" fontId="22" fillId="0" borderId="2" xfId="0" applyNumberFormat="1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5</xdr:row>
      <xdr:rowOff>133287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69726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123"/>
  <sheetViews>
    <sheetView tabSelected="1" zoomScale="95" zoomScaleNormal="95" workbookViewId="0">
      <selection activeCell="C18" sqref="C18"/>
    </sheetView>
  </sheetViews>
  <sheetFormatPr baseColWidth="10" defaultColWidth="11.42578125" defaultRowHeight="16.5" x14ac:dyDescent="0.3"/>
  <cols>
    <col min="1" max="1" width="6.140625" style="5" customWidth="1"/>
    <col min="2" max="2" width="29.140625" style="5" customWidth="1"/>
    <col min="3" max="3" width="14.140625" style="5" customWidth="1"/>
    <col min="4" max="4" width="11.42578125" style="5"/>
    <col min="5" max="5" width="18.7109375" style="5" customWidth="1"/>
    <col min="6" max="6" width="11.42578125" style="5"/>
    <col min="7" max="7" width="15.28515625" style="5" customWidth="1"/>
    <col min="8" max="16384" width="11.42578125" style="5"/>
  </cols>
  <sheetData>
    <row r="8" spans="2:7" ht="15" customHeight="1" x14ac:dyDescent="0.3">
      <c r="B8" s="1" t="s">
        <v>0</v>
      </c>
      <c r="C8" s="2" t="s">
        <v>1</v>
      </c>
      <c r="D8" s="3"/>
      <c r="E8" s="85" t="s">
        <v>2</v>
      </c>
      <c r="F8" s="86"/>
      <c r="G8" s="4">
        <v>35000</v>
      </c>
    </row>
    <row r="9" spans="2:7" x14ac:dyDescent="0.3">
      <c r="B9" s="6" t="s">
        <v>3</v>
      </c>
      <c r="C9" s="7" t="s">
        <v>4</v>
      </c>
      <c r="D9" s="3"/>
      <c r="E9" s="87" t="s">
        <v>5</v>
      </c>
      <c r="F9" s="88"/>
      <c r="G9" s="8" t="s">
        <v>6</v>
      </c>
    </row>
    <row r="10" spans="2:7" ht="15" customHeight="1" x14ac:dyDescent="0.3">
      <c r="B10" s="6" t="s">
        <v>7</v>
      </c>
      <c r="C10" s="7" t="s">
        <v>8</v>
      </c>
      <c r="D10" s="3"/>
      <c r="E10" s="89" t="s">
        <v>9</v>
      </c>
      <c r="F10" s="90"/>
      <c r="G10" s="8">
        <v>400</v>
      </c>
    </row>
    <row r="11" spans="2:7" x14ac:dyDescent="0.3">
      <c r="B11" s="6" t="s">
        <v>10</v>
      </c>
      <c r="C11" s="2" t="s">
        <v>11</v>
      </c>
      <c r="D11" s="3"/>
      <c r="E11" s="9" t="s">
        <v>12</v>
      </c>
      <c r="F11" s="10"/>
      <c r="G11" s="11">
        <f>+G8*G10</f>
        <v>14000000</v>
      </c>
    </row>
    <row r="12" spans="2:7" ht="27.75" x14ac:dyDescent="0.3">
      <c r="B12" s="6" t="s">
        <v>13</v>
      </c>
      <c r="C12" s="2" t="s">
        <v>14</v>
      </c>
      <c r="D12" s="3"/>
      <c r="E12" s="89" t="s">
        <v>15</v>
      </c>
      <c r="F12" s="90"/>
      <c r="G12" s="12" t="s">
        <v>16</v>
      </c>
    </row>
    <row r="13" spans="2:7" x14ac:dyDescent="0.3">
      <c r="B13" s="6" t="s">
        <v>17</v>
      </c>
      <c r="C13" s="2" t="s">
        <v>18</v>
      </c>
      <c r="D13" s="3"/>
      <c r="E13" s="89" t="s">
        <v>19</v>
      </c>
      <c r="F13" s="90"/>
      <c r="G13" s="13" t="s">
        <v>20</v>
      </c>
    </row>
    <row r="14" spans="2:7" x14ac:dyDescent="0.3">
      <c r="B14" s="6" t="s">
        <v>21</v>
      </c>
      <c r="C14" s="14" t="s">
        <v>137</v>
      </c>
      <c r="D14" s="3"/>
      <c r="E14" s="91" t="s">
        <v>22</v>
      </c>
      <c r="F14" s="92"/>
      <c r="G14" s="12" t="s">
        <v>23</v>
      </c>
    </row>
    <row r="15" spans="2:7" x14ac:dyDescent="0.3">
      <c r="B15" s="15"/>
      <c r="C15" s="16"/>
      <c r="D15" s="3"/>
      <c r="E15" s="3"/>
      <c r="F15" s="3"/>
      <c r="G15" s="17"/>
    </row>
    <row r="16" spans="2:7" ht="15" customHeight="1" x14ac:dyDescent="0.3">
      <c r="B16" s="93" t="s">
        <v>24</v>
      </c>
      <c r="C16" s="93"/>
      <c r="D16" s="93"/>
      <c r="E16" s="93"/>
      <c r="F16" s="93"/>
      <c r="G16" s="93"/>
    </row>
    <row r="17" spans="2:7" x14ac:dyDescent="0.3">
      <c r="B17" s="3"/>
      <c r="C17" s="18"/>
      <c r="D17" s="18"/>
      <c r="E17" s="19"/>
      <c r="F17" s="3"/>
      <c r="G17" s="3"/>
    </row>
    <row r="18" spans="2:7" x14ac:dyDescent="0.3">
      <c r="B18" s="20" t="s">
        <v>25</v>
      </c>
      <c r="C18" s="3"/>
      <c r="D18" s="3"/>
      <c r="E18" s="3"/>
      <c r="F18" s="3"/>
      <c r="G18" s="3"/>
    </row>
    <row r="19" spans="2:7" ht="27" x14ac:dyDescent="0.3"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  <c r="G19" s="21" t="s">
        <v>31</v>
      </c>
    </row>
    <row r="20" spans="2:7" x14ac:dyDescent="0.3">
      <c r="B20" s="22" t="s">
        <v>32</v>
      </c>
      <c r="C20" s="23" t="s">
        <v>33</v>
      </c>
      <c r="D20" s="23">
        <v>1</v>
      </c>
      <c r="E20" s="23" t="s">
        <v>34</v>
      </c>
      <c r="F20" s="24">
        <v>25000</v>
      </c>
      <c r="G20" s="24">
        <f t="shared" ref="G20:G41" si="0">+D20*F20</f>
        <v>25000</v>
      </c>
    </row>
    <row r="21" spans="2:7" x14ac:dyDescent="0.3">
      <c r="B21" s="22" t="s">
        <v>35</v>
      </c>
      <c r="C21" s="23" t="s">
        <v>33</v>
      </c>
      <c r="D21" s="23">
        <v>4</v>
      </c>
      <c r="E21" s="23" t="s">
        <v>36</v>
      </c>
      <c r="F21" s="24">
        <v>25000</v>
      </c>
      <c r="G21" s="24">
        <f t="shared" si="0"/>
        <v>100000</v>
      </c>
    </row>
    <row r="22" spans="2:7" x14ac:dyDescent="0.3">
      <c r="B22" s="22" t="s">
        <v>37</v>
      </c>
      <c r="C22" s="23" t="s">
        <v>33</v>
      </c>
      <c r="D22" s="23">
        <v>5</v>
      </c>
      <c r="E22" s="23" t="s">
        <v>38</v>
      </c>
      <c r="F22" s="24">
        <v>25000</v>
      </c>
      <c r="G22" s="24">
        <f t="shared" si="0"/>
        <v>125000</v>
      </c>
    </row>
    <row r="23" spans="2:7" x14ac:dyDescent="0.3">
      <c r="B23" s="22" t="s">
        <v>39</v>
      </c>
      <c r="C23" s="23" t="s">
        <v>33</v>
      </c>
      <c r="D23" s="23">
        <v>1</v>
      </c>
      <c r="E23" s="23" t="s">
        <v>38</v>
      </c>
      <c r="F23" s="24">
        <v>25000</v>
      </c>
      <c r="G23" s="24">
        <f t="shared" si="0"/>
        <v>25000</v>
      </c>
    </row>
    <row r="24" spans="2:7" x14ac:dyDescent="0.3">
      <c r="B24" s="22" t="s">
        <v>40</v>
      </c>
      <c r="C24" s="23" t="s">
        <v>33</v>
      </c>
      <c r="D24" s="23">
        <v>1</v>
      </c>
      <c r="E24" s="23" t="s">
        <v>41</v>
      </c>
      <c r="F24" s="24">
        <v>25000</v>
      </c>
      <c r="G24" s="24">
        <f t="shared" si="0"/>
        <v>25000</v>
      </c>
    </row>
    <row r="25" spans="2:7" x14ac:dyDescent="0.3">
      <c r="B25" s="22" t="s">
        <v>39</v>
      </c>
      <c r="C25" s="23" t="s">
        <v>33</v>
      </c>
      <c r="D25" s="23">
        <v>5</v>
      </c>
      <c r="E25" s="23" t="s">
        <v>42</v>
      </c>
      <c r="F25" s="24">
        <v>25000</v>
      </c>
      <c r="G25" s="24">
        <f t="shared" si="0"/>
        <v>125000</v>
      </c>
    </row>
    <row r="26" spans="2:7" x14ac:dyDescent="0.3">
      <c r="B26" s="22" t="s">
        <v>39</v>
      </c>
      <c r="C26" s="23" t="s">
        <v>33</v>
      </c>
      <c r="D26" s="23">
        <v>1</v>
      </c>
      <c r="E26" s="23" t="s">
        <v>41</v>
      </c>
      <c r="F26" s="24">
        <v>25000</v>
      </c>
      <c r="G26" s="24">
        <f t="shared" si="0"/>
        <v>25000</v>
      </c>
    </row>
    <row r="27" spans="2:7" x14ac:dyDescent="0.3">
      <c r="B27" s="22" t="s">
        <v>43</v>
      </c>
      <c r="C27" s="23" t="s">
        <v>33</v>
      </c>
      <c r="D27" s="23">
        <v>2</v>
      </c>
      <c r="E27" s="23" t="s">
        <v>41</v>
      </c>
      <c r="F27" s="24">
        <v>25000</v>
      </c>
      <c r="G27" s="24">
        <f t="shared" si="0"/>
        <v>50000</v>
      </c>
    </row>
    <row r="28" spans="2:7" x14ac:dyDescent="0.3">
      <c r="B28" s="22" t="s">
        <v>40</v>
      </c>
      <c r="C28" s="23" t="s">
        <v>33</v>
      </c>
      <c r="D28" s="23">
        <v>1</v>
      </c>
      <c r="E28" s="23" t="s">
        <v>44</v>
      </c>
      <c r="F28" s="24">
        <v>25000</v>
      </c>
      <c r="G28" s="24">
        <f t="shared" si="0"/>
        <v>25000</v>
      </c>
    </row>
    <row r="29" spans="2:7" x14ac:dyDescent="0.3">
      <c r="B29" s="22" t="s">
        <v>45</v>
      </c>
      <c r="C29" s="23" t="s">
        <v>33</v>
      </c>
      <c r="D29" s="23">
        <v>2</v>
      </c>
      <c r="E29" s="23" t="s">
        <v>44</v>
      </c>
      <c r="F29" s="24">
        <v>25000</v>
      </c>
      <c r="G29" s="24">
        <f t="shared" si="0"/>
        <v>50000</v>
      </c>
    </row>
    <row r="30" spans="2:7" x14ac:dyDescent="0.3">
      <c r="B30" s="22" t="s">
        <v>46</v>
      </c>
      <c r="C30" s="23" t="s">
        <v>33</v>
      </c>
      <c r="D30" s="23">
        <v>3</v>
      </c>
      <c r="E30" s="23" t="s">
        <v>44</v>
      </c>
      <c r="F30" s="24">
        <v>25000</v>
      </c>
      <c r="G30" s="24">
        <f t="shared" si="0"/>
        <v>75000</v>
      </c>
    </row>
    <row r="31" spans="2:7" x14ac:dyDescent="0.3">
      <c r="B31" s="22" t="s">
        <v>40</v>
      </c>
      <c r="C31" s="23" t="s">
        <v>33</v>
      </c>
      <c r="D31" s="23">
        <v>1</v>
      </c>
      <c r="E31" s="23" t="s">
        <v>47</v>
      </c>
      <c r="F31" s="24">
        <v>25000</v>
      </c>
      <c r="G31" s="24">
        <f t="shared" si="0"/>
        <v>25000</v>
      </c>
    </row>
    <row r="32" spans="2:7" x14ac:dyDescent="0.3">
      <c r="B32" s="22" t="s">
        <v>43</v>
      </c>
      <c r="C32" s="23" t="s">
        <v>33</v>
      </c>
      <c r="D32" s="23">
        <v>2</v>
      </c>
      <c r="E32" s="23" t="s">
        <v>47</v>
      </c>
      <c r="F32" s="24">
        <v>25000</v>
      </c>
      <c r="G32" s="24">
        <f t="shared" si="0"/>
        <v>50000</v>
      </c>
    </row>
    <row r="33" spans="2:7" x14ac:dyDescent="0.3">
      <c r="B33" s="22" t="s">
        <v>46</v>
      </c>
      <c r="C33" s="23" t="s">
        <v>33</v>
      </c>
      <c r="D33" s="23">
        <v>3</v>
      </c>
      <c r="E33" s="23" t="s">
        <v>47</v>
      </c>
      <c r="F33" s="24">
        <v>25000</v>
      </c>
      <c r="G33" s="24">
        <f t="shared" si="0"/>
        <v>75000</v>
      </c>
    </row>
    <row r="34" spans="2:7" x14ac:dyDescent="0.3">
      <c r="B34" s="22" t="s">
        <v>45</v>
      </c>
      <c r="C34" s="23" t="s">
        <v>33</v>
      </c>
      <c r="D34" s="23">
        <v>2</v>
      </c>
      <c r="E34" s="23" t="s">
        <v>47</v>
      </c>
      <c r="F34" s="24">
        <v>25000</v>
      </c>
      <c r="G34" s="24">
        <f t="shared" si="0"/>
        <v>50000</v>
      </c>
    </row>
    <row r="35" spans="2:7" x14ac:dyDescent="0.3">
      <c r="B35" s="22" t="s">
        <v>48</v>
      </c>
      <c r="C35" s="23" t="s">
        <v>33</v>
      </c>
      <c r="D35" s="23">
        <v>3</v>
      </c>
      <c r="E35" s="23" t="s">
        <v>49</v>
      </c>
      <c r="F35" s="24">
        <v>25000</v>
      </c>
      <c r="G35" s="24">
        <f t="shared" si="0"/>
        <v>75000</v>
      </c>
    </row>
    <row r="36" spans="2:7" x14ac:dyDescent="0.3">
      <c r="B36" s="22" t="s">
        <v>45</v>
      </c>
      <c r="C36" s="23" t="s">
        <v>33</v>
      </c>
      <c r="D36" s="23">
        <v>2</v>
      </c>
      <c r="E36" s="23" t="s">
        <v>49</v>
      </c>
      <c r="F36" s="24">
        <v>25000</v>
      </c>
      <c r="G36" s="24">
        <f t="shared" si="0"/>
        <v>50000</v>
      </c>
    </row>
    <row r="37" spans="2:7" x14ac:dyDescent="0.3">
      <c r="B37" s="22" t="s">
        <v>46</v>
      </c>
      <c r="C37" s="23" t="s">
        <v>33</v>
      </c>
      <c r="D37" s="23">
        <v>3</v>
      </c>
      <c r="E37" s="23" t="s">
        <v>49</v>
      </c>
      <c r="F37" s="24">
        <v>25000</v>
      </c>
      <c r="G37" s="24">
        <f t="shared" si="0"/>
        <v>75000</v>
      </c>
    </row>
    <row r="38" spans="2:7" x14ac:dyDescent="0.3">
      <c r="B38" s="22" t="s">
        <v>50</v>
      </c>
      <c r="C38" s="23" t="s">
        <v>33</v>
      </c>
      <c r="D38" s="23">
        <v>1</v>
      </c>
      <c r="E38" s="23" t="s">
        <v>20</v>
      </c>
      <c r="F38" s="24">
        <v>25000</v>
      </c>
      <c r="G38" s="24">
        <f t="shared" si="0"/>
        <v>25000</v>
      </c>
    </row>
    <row r="39" spans="2:7" x14ac:dyDescent="0.3">
      <c r="B39" s="22" t="s">
        <v>51</v>
      </c>
      <c r="C39" s="23" t="s">
        <v>33</v>
      </c>
      <c r="D39" s="23">
        <v>20</v>
      </c>
      <c r="E39" s="23" t="s">
        <v>52</v>
      </c>
      <c r="F39" s="24">
        <v>25000</v>
      </c>
      <c r="G39" s="24">
        <f t="shared" si="0"/>
        <v>500000</v>
      </c>
    </row>
    <row r="40" spans="2:7" x14ac:dyDescent="0.3">
      <c r="B40" s="22" t="s">
        <v>53</v>
      </c>
      <c r="C40" s="23" t="s">
        <v>33</v>
      </c>
      <c r="D40" s="23">
        <v>20</v>
      </c>
      <c r="E40" s="23" t="s">
        <v>52</v>
      </c>
      <c r="F40" s="24">
        <v>25000</v>
      </c>
      <c r="G40" s="24">
        <f t="shared" si="0"/>
        <v>500000</v>
      </c>
    </row>
    <row r="41" spans="2:7" x14ac:dyDescent="0.3">
      <c r="B41" s="22" t="s">
        <v>54</v>
      </c>
      <c r="C41" s="23" t="s">
        <v>33</v>
      </c>
      <c r="D41" s="23">
        <v>20</v>
      </c>
      <c r="E41" s="23" t="s">
        <v>52</v>
      </c>
      <c r="F41" s="24">
        <v>25000</v>
      </c>
      <c r="G41" s="24">
        <f t="shared" si="0"/>
        <v>500000</v>
      </c>
    </row>
    <row r="42" spans="2:7" x14ac:dyDescent="0.3">
      <c r="B42" s="82" t="s">
        <v>55</v>
      </c>
      <c r="C42" s="83"/>
      <c r="D42" s="83"/>
      <c r="E42" s="83"/>
      <c r="F42" s="84"/>
      <c r="G42" s="25">
        <f>SUM(G20:G41)</f>
        <v>2575000</v>
      </c>
    </row>
    <row r="43" spans="2:7" x14ac:dyDescent="0.3">
      <c r="B43" s="3"/>
      <c r="C43" s="3"/>
      <c r="D43" s="3"/>
      <c r="E43" s="3"/>
      <c r="F43" s="26"/>
      <c r="G43" s="26"/>
    </row>
    <row r="44" spans="2:7" x14ac:dyDescent="0.3">
      <c r="B44" s="20" t="s">
        <v>56</v>
      </c>
      <c r="C44" s="3"/>
      <c r="D44" s="3"/>
      <c r="E44" s="3"/>
      <c r="F44" s="3"/>
      <c r="G44" s="3"/>
    </row>
    <row r="45" spans="2:7" ht="27" x14ac:dyDescent="0.3">
      <c r="B45" s="21" t="s">
        <v>26</v>
      </c>
      <c r="C45" s="21" t="s">
        <v>27</v>
      </c>
      <c r="D45" s="21" t="s">
        <v>28</v>
      </c>
      <c r="E45" s="21" t="s">
        <v>29</v>
      </c>
      <c r="F45" s="21" t="s">
        <v>30</v>
      </c>
      <c r="G45" s="21" t="s">
        <v>31</v>
      </c>
    </row>
    <row r="46" spans="2:7" x14ac:dyDescent="0.3">
      <c r="B46" s="27"/>
      <c r="C46" s="6"/>
      <c r="D46" s="6"/>
      <c r="E46" s="27"/>
      <c r="F46" s="28"/>
      <c r="G46" s="27"/>
    </row>
    <row r="47" spans="2:7" x14ac:dyDescent="0.3">
      <c r="B47" s="82" t="s">
        <v>57</v>
      </c>
      <c r="C47" s="83"/>
      <c r="D47" s="83"/>
      <c r="E47" s="83"/>
      <c r="F47" s="84"/>
      <c r="G47" s="25"/>
    </row>
    <row r="48" spans="2:7" x14ac:dyDescent="0.3">
      <c r="B48" s="29"/>
      <c r="C48" s="29"/>
      <c r="D48" s="29"/>
      <c r="E48" s="29"/>
      <c r="F48" s="29"/>
      <c r="G48" s="29"/>
    </row>
    <row r="49" spans="2:7" x14ac:dyDescent="0.3">
      <c r="B49" s="20" t="s">
        <v>58</v>
      </c>
      <c r="C49" s="3"/>
      <c r="D49" s="3"/>
      <c r="E49" s="3"/>
      <c r="F49" s="3"/>
      <c r="G49" s="3"/>
    </row>
    <row r="50" spans="2:7" ht="27" x14ac:dyDescent="0.3">
      <c r="B50" s="21" t="s">
        <v>26</v>
      </c>
      <c r="C50" s="21" t="s">
        <v>27</v>
      </c>
      <c r="D50" s="21" t="s">
        <v>28</v>
      </c>
      <c r="E50" s="21" t="s">
        <v>29</v>
      </c>
      <c r="F50" s="21" t="s">
        <v>30</v>
      </c>
      <c r="G50" s="21" t="s">
        <v>31</v>
      </c>
    </row>
    <row r="51" spans="2:7" x14ac:dyDescent="0.3">
      <c r="B51" s="22" t="s">
        <v>59</v>
      </c>
      <c r="C51" s="23" t="s">
        <v>60</v>
      </c>
      <c r="D51" s="23">
        <v>0.4</v>
      </c>
      <c r="E51" s="23" t="s">
        <v>61</v>
      </c>
      <c r="F51" s="24">
        <v>143750</v>
      </c>
      <c r="G51" s="24">
        <f t="shared" ref="G51:G59" si="1">+D51*F51</f>
        <v>57500</v>
      </c>
    </row>
    <row r="52" spans="2:7" x14ac:dyDescent="0.3">
      <c r="B52" s="22" t="s">
        <v>62</v>
      </c>
      <c r="C52" s="23" t="s">
        <v>60</v>
      </c>
      <c r="D52" s="23">
        <v>0.4</v>
      </c>
      <c r="E52" s="23" t="s">
        <v>61</v>
      </c>
      <c r="F52" s="24">
        <v>143750</v>
      </c>
      <c r="G52" s="24">
        <f t="shared" si="1"/>
        <v>57500</v>
      </c>
    </row>
    <row r="53" spans="2:7" x14ac:dyDescent="0.3">
      <c r="B53" s="22" t="s">
        <v>63</v>
      </c>
      <c r="C53" s="23" t="s">
        <v>60</v>
      </c>
      <c r="D53" s="23">
        <v>0.2</v>
      </c>
      <c r="E53" s="23" t="s">
        <v>61</v>
      </c>
      <c r="F53" s="24">
        <v>74750</v>
      </c>
      <c r="G53" s="24">
        <f t="shared" si="1"/>
        <v>14950</v>
      </c>
    </row>
    <row r="54" spans="2:7" x14ac:dyDescent="0.3">
      <c r="B54" s="22" t="s">
        <v>64</v>
      </c>
      <c r="C54" s="23" t="s">
        <v>60</v>
      </c>
      <c r="D54" s="23">
        <v>1</v>
      </c>
      <c r="E54" s="23" t="s">
        <v>61</v>
      </c>
      <c r="F54" s="24">
        <v>74750</v>
      </c>
      <c r="G54" s="24">
        <f t="shared" si="1"/>
        <v>74750</v>
      </c>
    </row>
    <row r="55" spans="2:7" x14ac:dyDescent="0.3">
      <c r="B55" s="22" t="s">
        <v>65</v>
      </c>
      <c r="C55" s="23" t="s">
        <v>60</v>
      </c>
      <c r="D55" s="23">
        <v>0.125</v>
      </c>
      <c r="E55" s="23" t="s">
        <v>61</v>
      </c>
      <c r="F55" s="24">
        <v>119600</v>
      </c>
      <c r="G55" s="24">
        <f t="shared" si="1"/>
        <v>14950</v>
      </c>
    </row>
    <row r="56" spans="2:7" x14ac:dyDescent="0.3">
      <c r="B56" s="22" t="s">
        <v>66</v>
      </c>
      <c r="C56" s="23" t="s">
        <v>60</v>
      </c>
      <c r="D56" s="23">
        <v>0.2</v>
      </c>
      <c r="E56" s="23" t="s">
        <v>41</v>
      </c>
      <c r="F56" s="24">
        <v>74750</v>
      </c>
      <c r="G56" s="24">
        <f t="shared" si="1"/>
        <v>14950</v>
      </c>
    </row>
    <row r="57" spans="2:7" x14ac:dyDescent="0.3">
      <c r="B57" s="22" t="s">
        <v>66</v>
      </c>
      <c r="C57" s="23" t="s">
        <v>60</v>
      </c>
      <c r="D57" s="23">
        <v>0.2</v>
      </c>
      <c r="E57" s="23" t="s">
        <v>67</v>
      </c>
      <c r="F57" s="24">
        <v>74750</v>
      </c>
      <c r="G57" s="24">
        <f t="shared" si="1"/>
        <v>14950</v>
      </c>
    </row>
    <row r="58" spans="2:7" x14ac:dyDescent="0.3">
      <c r="B58" s="22" t="s">
        <v>66</v>
      </c>
      <c r="C58" s="23" t="s">
        <v>60</v>
      </c>
      <c r="D58" s="23">
        <v>0.2</v>
      </c>
      <c r="E58" s="23" t="s">
        <v>47</v>
      </c>
      <c r="F58" s="24">
        <v>74750</v>
      </c>
      <c r="G58" s="24">
        <f t="shared" si="1"/>
        <v>14950</v>
      </c>
    </row>
    <row r="59" spans="2:7" x14ac:dyDescent="0.3">
      <c r="B59" s="22" t="s">
        <v>68</v>
      </c>
      <c r="C59" s="23" t="s">
        <v>60</v>
      </c>
      <c r="D59" s="23">
        <v>2</v>
      </c>
      <c r="E59" s="23" t="s">
        <v>69</v>
      </c>
      <c r="F59" s="24">
        <v>36800</v>
      </c>
      <c r="G59" s="24">
        <f t="shared" si="1"/>
        <v>73600</v>
      </c>
    </row>
    <row r="60" spans="2:7" x14ac:dyDescent="0.3">
      <c r="B60" s="82" t="s">
        <v>70</v>
      </c>
      <c r="C60" s="83"/>
      <c r="D60" s="83"/>
      <c r="E60" s="83"/>
      <c r="F60" s="84"/>
      <c r="G60" s="25">
        <f>SUM(G51:G59)</f>
        <v>338100</v>
      </c>
    </row>
    <row r="61" spans="2:7" x14ac:dyDescent="0.3">
      <c r="B61" s="30"/>
      <c r="C61" s="31"/>
      <c r="D61" s="32"/>
      <c r="E61" s="33"/>
      <c r="F61" s="34"/>
      <c r="G61" s="34"/>
    </row>
    <row r="62" spans="2:7" x14ac:dyDescent="0.3">
      <c r="B62" s="20" t="s">
        <v>71</v>
      </c>
      <c r="C62" s="3"/>
      <c r="D62" s="3"/>
      <c r="E62" s="3"/>
      <c r="F62" s="3"/>
      <c r="G62" s="3"/>
    </row>
    <row r="63" spans="2:7" ht="27" x14ac:dyDescent="0.3">
      <c r="B63" s="21" t="s">
        <v>72</v>
      </c>
      <c r="C63" s="21" t="s">
        <v>27</v>
      </c>
      <c r="D63" s="21" t="s">
        <v>73</v>
      </c>
      <c r="E63" s="21" t="s">
        <v>29</v>
      </c>
      <c r="F63" s="21" t="s">
        <v>30</v>
      </c>
      <c r="G63" s="21" t="s">
        <v>31</v>
      </c>
    </row>
    <row r="64" spans="2:7" x14ac:dyDescent="0.3">
      <c r="B64" s="22" t="s">
        <v>74</v>
      </c>
      <c r="C64" s="23" t="s">
        <v>75</v>
      </c>
      <c r="D64" s="23">
        <v>2</v>
      </c>
      <c r="E64" s="23" t="s">
        <v>76</v>
      </c>
      <c r="F64" s="94">
        <v>423170</v>
      </c>
      <c r="G64" s="24">
        <f>D64*F64</f>
        <v>846340</v>
      </c>
    </row>
    <row r="65" spans="2:7" x14ac:dyDescent="0.3">
      <c r="B65" s="35" t="s">
        <v>77</v>
      </c>
      <c r="C65" s="23"/>
      <c r="D65" s="23"/>
      <c r="E65" s="23"/>
      <c r="F65" s="94"/>
      <c r="G65" s="24"/>
    </row>
    <row r="66" spans="2:7" x14ac:dyDescent="0.3">
      <c r="B66" s="22" t="s">
        <v>78</v>
      </c>
      <c r="C66" s="23" t="s">
        <v>79</v>
      </c>
      <c r="D66" s="23">
        <v>100</v>
      </c>
      <c r="E66" s="23" t="s">
        <v>61</v>
      </c>
      <c r="F66" s="94">
        <v>1361</v>
      </c>
      <c r="G66" s="24">
        <f t="shared" ref="G66:G78" si="2">D66*F66</f>
        <v>136100</v>
      </c>
    </row>
    <row r="67" spans="2:7" x14ac:dyDescent="0.3">
      <c r="B67" s="22" t="s">
        <v>80</v>
      </c>
      <c r="C67" s="23" t="s">
        <v>79</v>
      </c>
      <c r="D67" s="23">
        <v>200</v>
      </c>
      <c r="E67" s="23" t="s">
        <v>61</v>
      </c>
      <c r="F67" s="94">
        <f>41500/25</f>
        <v>1660</v>
      </c>
      <c r="G67" s="24">
        <f t="shared" si="2"/>
        <v>332000</v>
      </c>
    </row>
    <row r="68" spans="2:7" x14ac:dyDescent="0.3">
      <c r="B68" s="22" t="s">
        <v>81</v>
      </c>
      <c r="C68" s="23" t="s">
        <v>79</v>
      </c>
      <c r="D68" s="23">
        <v>150</v>
      </c>
      <c r="E68" s="23" t="s">
        <v>61</v>
      </c>
      <c r="F68" s="95">
        <v>1640</v>
      </c>
      <c r="G68" s="24">
        <f t="shared" si="2"/>
        <v>246000</v>
      </c>
    </row>
    <row r="69" spans="2:7" x14ac:dyDescent="0.3">
      <c r="B69" s="22" t="s">
        <v>82</v>
      </c>
      <c r="C69" s="23" t="s">
        <v>83</v>
      </c>
      <c r="D69" s="23">
        <v>1</v>
      </c>
      <c r="E69" s="23" t="s">
        <v>84</v>
      </c>
      <c r="F69" s="96">
        <f>168500/20</f>
        <v>8425</v>
      </c>
      <c r="G69" s="24">
        <f t="shared" si="2"/>
        <v>8425</v>
      </c>
    </row>
    <row r="70" spans="2:7" x14ac:dyDescent="0.3">
      <c r="B70" s="22" t="s">
        <v>85</v>
      </c>
      <c r="C70" s="23" t="s">
        <v>83</v>
      </c>
      <c r="D70" s="23">
        <v>8</v>
      </c>
      <c r="E70" s="23" t="s">
        <v>86</v>
      </c>
      <c r="F70" s="96">
        <v>26030</v>
      </c>
      <c r="G70" s="24">
        <f t="shared" si="2"/>
        <v>208240</v>
      </c>
    </row>
    <row r="71" spans="2:7" x14ac:dyDescent="0.3">
      <c r="B71" s="22" t="s">
        <v>87</v>
      </c>
      <c r="C71" s="23" t="s">
        <v>83</v>
      </c>
      <c r="D71" s="23">
        <v>8</v>
      </c>
      <c r="E71" s="23" t="s">
        <v>86</v>
      </c>
      <c r="F71" s="96">
        <f>54680/5</f>
        <v>10936</v>
      </c>
      <c r="G71" s="24">
        <f t="shared" si="2"/>
        <v>87488</v>
      </c>
    </row>
    <row r="72" spans="2:7" x14ac:dyDescent="0.3">
      <c r="B72" s="22" t="s">
        <v>88</v>
      </c>
      <c r="C72" s="23" t="s">
        <v>83</v>
      </c>
      <c r="D72" s="23">
        <v>6</v>
      </c>
      <c r="E72" s="23" t="s">
        <v>86</v>
      </c>
      <c r="F72" s="96">
        <f>158600/20</f>
        <v>7930</v>
      </c>
      <c r="G72" s="24">
        <f t="shared" si="2"/>
        <v>47580</v>
      </c>
    </row>
    <row r="73" spans="2:7" x14ac:dyDescent="0.3">
      <c r="B73" s="22" t="s">
        <v>89</v>
      </c>
      <c r="C73" s="23" t="s">
        <v>83</v>
      </c>
      <c r="D73" s="23">
        <v>6</v>
      </c>
      <c r="E73" s="23" t="s">
        <v>86</v>
      </c>
      <c r="F73" s="96">
        <v>4759</v>
      </c>
      <c r="G73" s="24">
        <f t="shared" si="2"/>
        <v>28554</v>
      </c>
    </row>
    <row r="74" spans="2:7" x14ac:dyDescent="0.3">
      <c r="B74" s="22" t="s">
        <v>78</v>
      </c>
      <c r="C74" s="23" t="s">
        <v>79</v>
      </c>
      <c r="D74" s="23">
        <v>70</v>
      </c>
      <c r="E74" s="23" t="s">
        <v>41</v>
      </c>
      <c r="F74" s="94">
        <v>1361</v>
      </c>
      <c r="G74" s="24">
        <f t="shared" si="2"/>
        <v>95270</v>
      </c>
    </row>
    <row r="75" spans="2:7" x14ac:dyDescent="0.3">
      <c r="B75" s="22" t="s">
        <v>90</v>
      </c>
      <c r="C75" s="23" t="s">
        <v>79</v>
      </c>
      <c r="D75" s="23">
        <v>200</v>
      </c>
      <c r="E75" s="23" t="s">
        <v>41</v>
      </c>
      <c r="F75" s="94">
        <v>1999</v>
      </c>
      <c r="G75" s="24">
        <f t="shared" si="2"/>
        <v>399800</v>
      </c>
    </row>
    <row r="76" spans="2:7" x14ac:dyDescent="0.3">
      <c r="B76" s="22" t="s">
        <v>90</v>
      </c>
      <c r="C76" s="23" t="s">
        <v>79</v>
      </c>
      <c r="D76" s="23">
        <v>200</v>
      </c>
      <c r="E76" s="23" t="s">
        <v>67</v>
      </c>
      <c r="F76" s="94">
        <v>1999</v>
      </c>
      <c r="G76" s="24">
        <f t="shared" si="2"/>
        <v>399800</v>
      </c>
    </row>
    <row r="77" spans="2:7" x14ac:dyDescent="0.3">
      <c r="B77" s="22" t="s">
        <v>91</v>
      </c>
      <c r="C77" s="23" t="s">
        <v>83</v>
      </c>
      <c r="D77" s="23">
        <v>2</v>
      </c>
      <c r="E77" s="23" t="s">
        <v>67</v>
      </c>
      <c r="F77" s="94">
        <v>35430</v>
      </c>
      <c r="G77" s="24">
        <f t="shared" si="2"/>
        <v>70860</v>
      </c>
    </row>
    <row r="78" spans="2:7" x14ac:dyDescent="0.3">
      <c r="B78" s="22" t="s">
        <v>90</v>
      </c>
      <c r="C78" s="23" t="s">
        <v>79</v>
      </c>
      <c r="D78" s="23">
        <v>200</v>
      </c>
      <c r="E78" s="23" t="s">
        <v>47</v>
      </c>
      <c r="F78" s="94">
        <v>1999</v>
      </c>
      <c r="G78" s="24">
        <f t="shared" si="2"/>
        <v>399800</v>
      </c>
    </row>
    <row r="79" spans="2:7" x14ac:dyDescent="0.3">
      <c r="B79" s="35" t="s">
        <v>92</v>
      </c>
      <c r="C79" s="23"/>
      <c r="D79" s="23"/>
      <c r="E79" s="23"/>
      <c r="F79" s="94"/>
      <c r="G79" s="24"/>
    </row>
    <row r="80" spans="2:7" x14ac:dyDescent="0.3">
      <c r="B80" s="22" t="s">
        <v>93</v>
      </c>
      <c r="C80" s="23" t="s">
        <v>83</v>
      </c>
      <c r="D80" s="23">
        <v>0.5</v>
      </c>
      <c r="E80" s="23" t="s">
        <v>94</v>
      </c>
      <c r="F80" s="94">
        <f>58000*1.19</f>
        <v>69020</v>
      </c>
      <c r="G80" s="24">
        <f>D80*F80</f>
        <v>34510</v>
      </c>
    </row>
    <row r="81" spans="2:7" x14ac:dyDescent="0.3">
      <c r="B81" s="22" t="s">
        <v>95</v>
      </c>
      <c r="C81" s="23" t="s">
        <v>83</v>
      </c>
      <c r="D81" s="23">
        <v>0.25</v>
      </c>
      <c r="E81" s="23" t="s">
        <v>96</v>
      </c>
      <c r="F81" s="94">
        <v>114380</v>
      </c>
      <c r="G81" s="24">
        <f>D81*F81</f>
        <v>28595</v>
      </c>
    </row>
    <row r="82" spans="2:7" x14ac:dyDescent="0.3">
      <c r="B82" s="35" t="s">
        <v>97</v>
      </c>
      <c r="C82" s="23"/>
      <c r="D82" s="23"/>
      <c r="E82" s="23"/>
      <c r="F82" s="94"/>
      <c r="G82" s="24"/>
    </row>
    <row r="83" spans="2:7" x14ac:dyDescent="0.3">
      <c r="B83" s="22" t="s">
        <v>98</v>
      </c>
      <c r="C83" s="23" t="s">
        <v>99</v>
      </c>
      <c r="D83" s="23">
        <v>1.5</v>
      </c>
      <c r="E83" s="23" t="s">
        <v>61</v>
      </c>
      <c r="F83" s="96">
        <v>52360</v>
      </c>
      <c r="G83" s="24">
        <f>D83*F83</f>
        <v>78540</v>
      </c>
    </row>
    <row r="84" spans="2:7" x14ac:dyDescent="0.3">
      <c r="B84" s="22" t="s">
        <v>100</v>
      </c>
      <c r="C84" s="23" t="s">
        <v>79</v>
      </c>
      <c r="D84" s="23">
        <v>0.4</v>
      </c>
      <c r="E84" s="23" t="s">
        <v>101</v>
      </c>
      <c r="F84" s="96">
        <f>19780*20</f>
        <v>395600</v>
      </c>
      <c r="G84" s="24">
        <f>D84*F84</f>
        <v>158240</v>
      </c>
    </row>
    <row r="85" spans="2:7" x14ac:dyDescent="0.3">
      <c r="B85" s="82" t="s">
        <v>102</v>
      </c>
      <c r="C85" s="83"/>
      <c r="D85" s="83"/>
      <c r="E85" s="83"/>
      <c r="F85" s="84"/>
      <c r="G85" s="25">
        <f>SUM(G64:G84)</f>
        <v>3606142</v>
      </c>
    </row>
    <row r="86" spans="2:7" x14ac:dyDescent="0.3">
      <c r="B86" s="3"/>
      <c r="C86" s="3"/>
      <c r="D86" s="3"/>
      <c r="E86" s="3"/>
      <c r="F86" s="26"/>
      <c r="G86" s="26"/>
    </row>
    <row r="87" spans="2:7" x14ac:dyDescent="0.3">
      <c r="B87" s="20" t="s">
        <v>103</v>
      </c>
      <c r="C87" s="3"/>
      <c r="D87" s="3"/>
      <c r="E87" s="3"/>
      <c r="F87" s="3"/>
      <c r="G87" s="3"/>
    </row>
    <row r="88" spans="2:7" ht="27" x14ac:dyDescent="0.3">
      <c r="B88" s="21" t="s">
        <v>104</v>
      </c>
      <c r="C88" s="21" t="s">
        <v>27</v>
      </c>
      <c r="D88" s="21" t="s">
        <v>73</v>
      </c>
      <c r="E88" s="21" t="s">
        <v>29</v>
      </c>
      <c r="F88" s="21" t="s">
        <v>30</v>
      </c>
      <c r="G88" s="21" t="s">
        <v>31</v>
      </c>
    </row>
    <row r="89" spans="2:7" x14ac:dyDescent="0.3">
      <c r="B89" s="27" t="s">
        <v>105</v>
      </c>
      <c r="C89" s="36" t="s">
        <v>79</v>
      </c>
      <c r="D89" s="36">
        <v>100</v>
      </c>
      <c r="E89" s="36" t="s">
        <v>106</v>
      </c>
      <c r="F89" s="36">
        <v>350</v>
      </c>
      <c r="G89" s="24">
        <f t="shared" ref="G89" si="3">D89*F89</f>
        <v>35000</v>
      </c>
    </row>
    <row r="90" spans="2:7" x14ac:dyDescent="0.3">
      <c r="B90" s="27" t="s">
        <v>107</v>
      </c>
      <c r="C90" s="36" t="s">
        <v>27</v>
      </c>
      <c r="D90" s="36">
        <v>10</v>
      </c>
      <c r="E90" s="23" t="s">
        <v>108</v>
      </c>
      <c r="F90" s="94">
        <f>14500*1.19</f>
        <v>17255</v>
      </c>
      <c r="G90" s="24">
        <f>D90*F90</f>
        <v>172550</v>
      </c>
    </row>
    <row r="91" spans="2:7" x14ac:dyDescent="0.3">
      <c r="B91" s="22" t="s">
        <v>109</v>
      </c>
      <c r="C91" s="23" t="s">
        <v>27</v>
      </c>
      <c r="D91" s="23">
        <v>40</v>
      </c>
      <c r="E91" s="23" t="s">
        <v>69</v>
      </c>
      <c r="F91" s="24">
        <v>1725</v>
      </c>
      <c r="G91" s="24">
        <f>+D91*F91</f>
        <v>69000</v>
      </c>
    </row>
    <row r="92" spans="2:7" x14ac:dyDescent="0.3">
      <c r="B92" s="82" t="s">
        <v>110</v>
      </c>
      <c r="C92" s="83"/>
      <c r="D92" s="83"/>
      <c r="E92" s="83"/>
      <c r="F92" s="84"/>
      <c r="G92" s="25">
        <f>SUM(G89:G91)</f>
        <v>276550</v>
      </c>
    </row>
    <row r="93" spans="2:7" x14ac:dyDescent="0.3">
      <c r="B93" s="37"/>
      <c r="C93" s="3"/>
      <c r="D93" s="3"/>
      <c r="E93" s="3"/>
      <c r="F93" s="3"/>
      <c r="G93" s="26"/>
    </row>
    <row r="94" spans="2:7" x14ac:dyDescent="0.3">
      <c r="B94" s="38" t="s">
        <v>111</v>
      </c>
      <c r="C94" s="39"/>
      <c r="D94" s="40"/>
      <c r="E94" s="41"/>
      <c r="F94" s="42"/>
      <c r="G94" s="43">
        <f>G42+G60+G85+G92</f>
        <v>6795792</v>
      </c>
    </row>
    <row r="95" spans="2:7" x14ac:dyDescent="0.3">
      <c r="B95" s="44" t="s">
        <v>112</v>
      </c>
      <c r="C95" s="45"/>
      <c r="D95" s="46"/>
      <c r="E95" s="47"/>
      <c r="F95" s="48"/>
      <c r="G95" s="49">
        <f>+G94*0.05</f>
        <v>339789.60000000003</v>
      </c>
    </row>
    <row r="96" spans="2:7" x14ac:dyDescent="0.3">
      <c r="B96" s="38" t="s">
        <v>113</v>
      </c>
      <c r="C96" s="39"/>
      <c r="D96" s="40"/>
      <c r="E96" s="41"/>
      <c r="F96" s="42"/>
      <c r="G96" s="43">
        <f>+G94+G95</f>
        <v>7135581.5999999996</v>
      </c>
    </row>
    <row r="97" spans="2:7" x14ac:dyDescent="0.3">
      <c r="B97" s="44" t="s">
        <v>114</v>
      </c>
      <c r="C97" s="45"/>
      <c r="D97" s="46"/>
      <c r="E97" s="47"/>
      <c r="F97" s="48"/>
      <c r="G97" s="49">
        <f>+G11</f>
        <v>14000000</v>
      </c>
    </row>
    <row r="98" spans="2:7" x14ac:dyDescent="0.3">
      <c r="B98" s="50" t="s">
        <v>115</v>
      </c>
      <c r="C98" s="51"/>
      <c r="D98" s="52"/>
      <c r="E98" s="53"/>
      <c r="F98" s="54"/>
      <c r="G98" s="55">
        <f>+G97-G96</f>
        <v>6864418.4000000004</v>
      </c>
    </row>
    <row r="99" spans="2:7" x14ac:dyDescent="0.3">
      <c r="B99" s="56"/>
      <c r="C99" s="57"/>
      <c r="D99" s="57"/>
      <c r="E99" s="57"/>
      <c r="F99" s="57"/>
      <c r="G99" s="58"/>
    </row>
    <row r="100" spans="2:7" x14ac:dyDescent="0.3">
      <c r="B100" s="59" t="s">
        <v>122</v>
      </c>
      <c r="C100" s="59"/>
      <c r="D100" s="59"/>
      <c r="E100" s="59"/>
      <c r="F100" s="59"/>
      <c r="G100" s="59"/>
    </row>
    <row r="101" spans="2:7" x14ac:dyDescent="0.3">
      <c r="B101" s="60" t="s">
        <v>123</v>
      </c>
      <c r="C101" s="59"/>
      <c r="D101" s="59"/>
      <c r="E101" s="59"/>
      <c r="F101" s="59"/>
      <c r="G101" s="59"/>
    </row>
    <row r="102" spans="2:7" x14ac:dyDescent="0.3">
      <c r="B102" s="61" t="s">
        <v>116</v>
      </c>
      <c r="C102" s="59"/>
      <c r="D102" s="59"/>
      <c r="E102" s="59"/>
      <c r="F102" s="59"/>
      <c r="G102" s="59"/>
    </row>
    <row r="103" spans="2:7" x14ac:dyDescent="0.3">
      <c r="B103" s="61" t="s">
        <v>117</v>
      </c>
      <c r="C103" s="59"/>
      <c r="D103" s="59"/>
      <c r="E103" s="59"/>
      <c r="F103" s="59"/>
      <c r="G103" s="59"/>
    </row>
    <row r="104" spans="2:7" x14ac:dyDescent="0.3">
      <c r="B104" s="61" t="s">
        <v>118</v>
      </c>
      <c r="C104" s="59"/>
      <c r="D104" s="59"/>
      <c r="E104" s="59"/>
      <c r="F104" s="59"/>
      <c r="G104" s="59"/>
    </row>
    <row r="105" spans="2:7" x14ac:dyDescent="0.3">
      <c r="B105" s="61" t="s">
        <v>119</v>
      </c>
      <c r="C105" s="59"/>
      <c r="D105" s="59"/>
      <c r="E105" s="59"/>
      <c r="F105" s="59"/>
      <c r="G105" s="59"/>
    </row>
    <row r="106" spans="2:7" x14ac:dyDescent="0.3">
      <c r="B106" s="61" t="s">
        <v>120</v>
      </c>
      <c r="C106" s="59"/>
      <c r="D106" s="59"/>
      <c r="E106" s="59"/>
      <c r="F106" s="59"/>
      <c r="G106" s="59"/>
    </row>
    <row r="107" spans="2:7" x14ac:dyDescent="0.3">
      <c r="B107" s="61" t="s">
        <v>121</v>
      </c>
      <c r="C107" s="59"/>
      <c r="D107" s="59"/>
      <c r="E107" s="59"/>
      <c r="F107" s="59"/>
      <c r="G107" s="59"/>
    </row>
    <row r="109" spans="2:7" ht="17.25" thickBot="1" x14ac:dyDescent="0.35">
      <c r="B109" s="62" t="s">
        <v>124</v>
      </c>
      <c r="C109" s="62"/>
      <c r="D109" s="62"/>
      <c r="E109" s="63"/>
    </row>
    <row r="110" spans="2:7" x14ac:dyDescent="0.3">
      <c r="B110" s="64" t="s">
        <v>104</v>
      </c>
      <c r="C110" s="65" t="s">
        <v>125</v>
      </c>
      <c r="D110" s="66" t="s">
        <v>126</v>
      </c>
      <c r="E110" s="63"/>
    </row>
    <row r="111" spans="2:7" x14ac:dyDescent="0.3">
      <c r="B111" s="67" t="s">
        <v>127</v>
      </c>
      <c r="C111" s="68">
        <f>+G42</f>
        <v>2575000</v>
      </c>
      <c r="D111" s="69">
        <f>(C111/C117)</f>
        <v>0.36086757104704681</v>
      </c>
      <c r="E111" s="63"/>
    </row>
    <row r="112" spans="2:7" x14ac:dyDescent="0.3">
      <c r="B112" s="67" t="s">
        <v>128</v>
      </c>
      <c r="C112" s="68">
        <f>+G47</f>
        <v>0</v>
      </c>
      <c r="D112" s="69">
        <v>0</v>
      </c>
      <c r="E112" s="63"/>
    </row>
    <row r="113" spans="2:5" x14ac:dyDescent="0.3">
      <c r="B113" s="67" t="s">
        <v>129</v>
      </c>
      <c r="C113" s="68">
        <f>+G60</f>
        <v>338100</v>
      </c>
      <c r="D113" s="69">
        <f>(C113/C117)</f>
        <v>4.7382262435342347E-2</v>
      </c>
      <c r="E113" s="63"/>
    </row>
    <row r="114" spans="2:5" x14ac:dyDescent="0.3">
      <c r="B114" s="67" t="s">
        <v>72</v>
      </c>
      <c r="C114" s="68">
        <f>+G85</f>
        <v>3606142</v>
      </c>
      <c r="D114" s="69">
        <f>(C114/C117)</f>
        <v>0.50537464248184061</v>
      </c>
      <c r="E114" s="63"/>
    </row>
    <row r="115" spans="2:5" x14ac:dyDescent="0.3">
      <c r="B115" s="67" t="s">
        <v>130</v>
      </c>
      <c r="C115" s="70">
        <f>+G92</f>
        <v>276550</v>
      </c>
      <c r="D115" s="69">
        <f>(C115/C117)</f>
        <v>3.8756476416722641E-2</v>
      </c>
      <c r="E115" s="71"/>
    </row>
    <row r="116" spans="2:5" x14ac:dyDescent="0.3">
      <c r="B116" s="67" t="s">
        <v>131</v>
      </c>
      <c r="C116" s="70">
        <f>+G95</f>
        <v>339789.60000000003</v>
      </c>
      <c r="D116" s="69">
        <f>(C116/C117)</f>
        <v>4.7619047619047623E-2</v>
      </c>
      <c r="E116" s="71"/>
    </row>
    <row r="117" spans="2:5" ht="17.25" thickBot="1" x14ac:dyDescent="0.35">
      <c r="B117" s="72" t="s">
        <v>132</v>
      </c>
      <c r="C117" s="73">
        <f>SUM(C111:C116)</f>
        <v>7135581.5999999996</v>
      </c>
      <c r="D117" s="74">
        <f>SUM(D111:D116)</f>
        <v>1</v>
      </c>
      <c r="E117" s="71"/>
    </row>
    <row r="118" spans="2:5" x14ac:dyDescent="0.3">
      <c r="B118" s="75"/>
      <c r="C118" s="71"/>
      <c r="D118" s="71"/>
      <c r="E118" s="71"/>
    </row>
    <row r="119" spans="2:5" x14ac:dyDescent="0.3">
      <c r="B119" s="76"/>
      <c r="C119" s="77"/>
      <c r="D119" s="77"/>
      <c r="E119" s="77"/>
    </row>
    <row r="120" spans="2:5" x14ac:dyDescent="0.3">
      <c r="B120" s="78" t="s">
        <v>134</v>
      </c>
      <c r="C120" s="62"/>
      <c r="D120" s="62"/>
      <c r="E120" s="62"/>
    </row>
    <row r="121" spans="2:5" ht="17.25" thickBot="1" x14ac:dyDescent="0.35">
      <c r="B121" s="72" t="s">
        <v>135</v>
      </c>
      <c r="C121" s="79">
        <v>30000</v>
      </c>
      <c r="D121" s="79">
        <v>35000</v>
      </c>
      <c r="E121" s="79">
        <v>40000</v>
      </c>
    </row>
    <row r="122" spans="2:5" ht="17.25" thickBot="1" x14ac:dyDescent="0.35">
      <c r="B122" s="72" t="s">
        <v>136</v>
      </c>
      <c r="C122" s="79">
        <f>+$G$96/C121</f>
        <v>237.85271999999998</v>
      </c>
      <c r="D122" s="79">
        <f t="shared" ref="D122:E122" si="4">+$G$96/D121</f>
        <v>203.87375999999998</v>
      </c>
      <c r="E122" s="79">
        <f t="shared" si="4"/>
        <v>178.38953999999998</v>
      </c>
    </row>
    <row r="123" spans="2:5" x14ac:dyDescent="0.3">
      <c r="B123" s="80" t="s">
        <v>133</v>
      </c>
      <c r="C123" s="81"/>
      <c r="D123" s="81"/>
      <c r="E123" s="81"/>
    </row>
  </sheetData>
  <mergeCells count="12">
    <mergeCell ref="B92:F92"/>
    <mergeCell ref="E8:F8"/>
    <mergeCell ref="E9:F9"/>
    <mergeCell ref="E10:F10"/>
    <mergeCell ref="E12:F12"/>
    <mergeCell ref="E13:F13"/>
    <mergeCell ref="E14:F14"/>
    <mergeCell ref="B16:G16"/>
    <mergeCell ref="B42:F42"/>
    <mergeCell ref="B47:F47"/>
    <mergeCell ref="B60:F60"/>
    <mergeCell ref="B85:F85"/>
  </mergeCells>
  <pageMargins left="0.70866141732283472" right="0.70866141732283472" top="0.74803149606299213" bottom="0.74803149606299213" header="0.31496062992125984" footer="0.31496062992125984"/>
  <pageSetup paperSize="14" scale="81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Melón</vt:lpstr>
      <vt:lpstr>Melón!Área_de_impresión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Munita Greene Catalina Del Pilar</dc:creator>
  <cp:lastModifiedBy>Perez Reyes Nora del Carmen</cp:lastModifiedBy>
  <cp:lastPrinted>2022-06-20T22:30:43Z</cp:lastPrinted>
  <dcterms:created xsi:type="dcterms:W3CDTF">2022-03-14T12:09:55Z</dcterms:created>
  <dcterms:modified xsi:type="dcterms:W3CDTF">2022-06-20T22:35:32Z</dcterms:modified>
</cp:coreProperties>
</file>