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Melon Tuna Tunel" sheetId="1" r:id="rId1"/>
  </sheets>
  <definedNames>
    <definedName name="_xlnm.Print_Area" localSheetId="0">'Melon Tuna Tunel'!$A$1:$G$110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77" i="1"/>
  <c r="G22" i="1"/>
  <c r="G23" i="1"/>
  <c r="G24" i="1"/>
  <c r="G25" i="1"/>
  <c r="G26" i="1"/>
  <c r="G27" i="1"/>
  <c r="G28" i="1"/>
  <c r="G29" i="1"/>
  <c r="G30" i="1"/>
  <c r="G21" i="1"/>
  <c r="G46" i="1"/>
  <c r="G41" i="1"/>
  <c r="G42" i="1"/>
  <c r="G43" i="1"/>
  <c r="G44" i="1"/>
  <c r="G45" i="1"/>
  <c r="G40" i="1"/>
  <c r="G52" i="1"/>
  <c r="G53" i="1"/>
  <c r="G54" i="1"/>
  <c r="G55" i="1"/>
  <c r="G56" i="1"/>
  <c r="G58" i="1"/>
  <c r="G59" i="1"/>
  <c r="G60" i="1"/>
  <c r="G61" i="1"/>
  <c r="G63" i="1"/>
  <c r="G65" i="1"/>
  <c r="G66" i="1"/>
  <c r="G68" i="1"/>
  <c r="G69" i="1"/>
  <c r="G70" i="1"/>
  <c r="G71" i="1"/>
  <c r="G50" i="1"/>
  <c r="F71" i="1"/>
  <c r="G72" i="1" l="1"/>
  <c r="F68" i="1"/>
  <c r="G12" i="1" l="1"/>
  <c r="G77" i="1"/>
  <c r="G78" i="1" s="1"/>
  <c r="G76" i="1"/>
  <c r="G83" i="1" l="1"/>
  <c r="C102" i="1"/>
  <c r="C101" i="1" l="1"/>
  <c r="C100" i="1"/>
  <c r="G31" i="1"/>
  <c r="C98" i="1" s="1"/>
  <c r="G36" i="1" l="1"/>
  <c r="G80" i="1" s="1"/>
  <c r="G81" i="1" l="1"/>
  <c r="G82" i="1" l="1"/>
  <c r="G84" i="1" s="1"/>
  <c r="C103" i="1"/>
  <c r="C109" i="1" l="1"/>
  <c r="C104" i="1"/>
  <c r="D103" i="1" s="1"/>
  <c r="D109" i="1"/>
  <c r="E109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<sst xmlns="http://schemas.openxmlformats.org/spreadsheetml/2006/main" count="205" uniqueCount="140">
  <si>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</si>
  <si>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</si>
  <si>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</si>
  <si>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</si>
  <si>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</si>
  <si>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</si>
  <si>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</si>
  <si>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</si>
  <si>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</si>
  <si>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</si>
  <si>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</si>
  <si>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</si>
  <si>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</si>
  <si>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</si>
  <si>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</si>
  <si>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</si>
  <si>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</si>
  <si>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</si>
  <si>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</si>
  <si>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</si>
  <si>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</si>
  <si>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</si>
  <si>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</si>
  <si>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</si>
  <si>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</si>
  <si>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</si>
  <si>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</si>
  <si>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</si>
  <si>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</si>
  <si>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</si>
  <si>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</si>
  <si>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</si>
  <si>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</si>
  <si>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</si>
  <si>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</si>
  <si>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</si>
  <si>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</si>
  <si>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</si>
  <si>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</si>
  <si>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</si>
  <si>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</si>
  <si>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</si>
  <si>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</si>
  <si>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</si>
  <si>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</si>
  <si>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</si>
  <si>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</si>
  <si>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</si>
  <si>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</si>
  <si>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</si>
  <si>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</si>
  <si>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</si>
  <si>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</si>
  <si>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</si>
  <si>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</si>
  <si>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</si>
  <si>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</si>
  <si>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</si>
  <si>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</si>
  <si>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</si>
  <si>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</si>
  <si>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</si>
  <si>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</si>
  <si>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Octubre</t>
  </si>
  <si>
    <t>Diciembre</t>
  </si>
  <si>
    <t>Nitrato de potasio</t>
  </si>
  <si>
    <t>lt</t>
  </si>
  <si>
    <t>FUNGICIDAS</t>
  </si>
  <si>
    <t>Bravo 720</t>
  </si>
  <si>
    <t>noviembre</t>
  </si>
  <si>
    <t>c/u</t>
  </si>
  <si>
    <t>PRECIO ESPERADO ($/KG)</t>
  </si>
  <si>
    <t>B. O'Higgins</t>
  </si>
  <si>
    <t>Sept.</t>
  </si>
  <si>
    <t>Rastrajes (3)</t>
  </si>
  <si>
    <t>Postura de mulch</t>
  </si>
  <si>
    <t>Tractoelevador</t>
  </si>
  <si>
    <t>Mezcla hortalicera</t>
  </si>
  <si>
    <t>Sept. - Oct.</t>
  </si>
  <si>
    <t>Sept. - Nov.</t>
  </si>
  <si>
    <t>Centurion Super</t>
  </si>
  <si>
    <t>Amistar Opti</t>
  </si>
  <si>
    <t>Defense 80 WP</t>
  </si>
  <si>
    <t>Nov</t>
  </si>
  <si>
    <t>Cinta Riego</t>
  </si>
  <si>
    <t>m</t>
  </si>
  <si>
    <t>Agosto</t>
  </si>
  <si>
    <t>MULCH 0,15 mcr x 1 mt ancho</t>
  </si>
  <si>
    <t>rollo 1000 mt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</si>
  <si>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</si>
  <si>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</si>
  <si>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</si>
  <si>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</si>
  <si>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</si>
  <si>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</si>
  <si>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MELON CON TUNEL</t>
  </si>
  <si>
    <t>Early Dew, Nun de miel.</t>
  </si>
  <si>
    <t>Medio</t>
  </si>
  <si>
    <t>Nov -Dic</t>
  </si>
  <si>
    <t>Mercado mayorista</t>
  </si>
  <si>
    <t>Nov.-Dic.</t>
  </si>
  <si>
    <t>Heladas, lluvias</t>
  </si>
  <si>
    <t>Colocación de mulch</t>
  </si>
  <si>
    <t>Colocación de arcos y túnel</t>
  </si>
  <si>
    <t>Plantación</t>
  </si>
  <si>
    <t>Manejo de túneles</t>
  </si>
  <si>
    <t>Agosto a Oct.</t>
  </si>
  <si>
    <t>Sacar túneles</t>
  </si>
  <si>
    <t>Control malezas manual</t>
  </si>
  <si>
    <t>Sept. a Nov.</t>
  </si>
  <si>
    <t>Aplicación de fertilizantes</t>
  </si>
  <si>
    <t>Oct. y Nov.</t>
  </si>
  <si>
    <t>Manejo de guías</t>
  </si>
  <si>
    <t>Aplicación de pesticidas</t>
  </si>
  <si>
    <t>Agosto a Dic.</t>
  </si>
  <si>
    <t>Cosecha y carga</t>
  </si>
  <si>
    <t>Nov - Dic.</t>
  </si>
  <si>
    <t>Melgadura, mesa</t>
  </si>
  <si>
    <t>Acarreo de insumos</t>
  </si>
  <si>
    <t>Agosto - Nov.</t>
  </si>
  <si>
    <t>nov. - Dic.</t>
  </si>
  <si>
    <t>PLANTINES</t>
  </si>
  <si>
    <t>Urea granulada</t>
  </si>
  <si>
    <t>Muriato de Potasio</t>
  </si>
  <si>
    <t>Terrasorb Foliar</t>
  </si>
  <si>
    <t>Previcur Energy 840 CL</t>
  </si>
  <si>
    <t>Sept</t>
  </si>
  <si>
    <t>Oct. - Nov.</t>
  </si>
  <si>
    <t>Evisect</t>
  </si>
  <si>
    <t>Karate Zeon 5 CS</t>
  </si>
  <si>
    <t>Plástico para túnel</t>
  </si>
  <si>
    <t>Manto térmico</t>
  </si>
  <si>
    <t>m2</t>
  </si>
  <si>
    <t>Ago. - Sept.</t>
  </si>
  <si>
    <t>Arcos de fierro</t>
  </si>
  <si>
    <t>julio</t>
  </si>
  <si>
    <t>Servicio polinizacion</t>
  </si>
  <si>
    <t>unidad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</si>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</sst>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0" fontId="18" fillId="0" borderId="55" xfId="0" applyFont="1" applyFill="1" applyBorder="1" applyAlignment="1"/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3" fontId="20" fillId="3" borderId="58" xfId="0" applyNumberFormat="1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814389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16" t="s">
        <v>0</v>
      </c>
      <c r="C9" s="6" t="s">
        <v>95</v>
      </c>
      <c r="D9" s="7"/>
      <c r="E9" s="136" t="s">
        <v>92</v>
      </c>
      <c r="F9" s="137"/>
      <c r="G9" s="8">
        <v>23000</v>
      </c>
    </row>
    <row r="10" spans="1:7" ht="21.75" customHeight="1" x14ac:dyDescent="0.25">
      <c r="A10" s="63"/>
      <c r="B10" s="118" t="s">
        <v>1</v>
      </c>
      <c r="C10" s="113" t="s">
        <v>96</v>
      </c>
      <c r="D10" s="109"/>
      <c r="E10" s="134" t="s">
        <v>2</v>
      </c>
      <c r="F10" s="135"/>
      <c r="G10" s="110" t="s">
        <v>98</v>
      </c>
    </row>
    <row r="11" spans="1:7" ht="18" customHeight="1" x14ac:dyDescent="0.25">
      <c r="A11" s="63"/>
      <c r="B11" s="118" t="s">
        <v>59</v>
      </c>
      <c r="C11" s="114" t="s">
        <v>97</v>
      </c>
      <c r="D11" s="109"/>
      <c r="E11" s="134" t="s">
        <v>71</v>
      </c>
      <c r="F11" s="135"/>
      <c r="G11" s="112">
        <f>450*1.19</f>
        <v>535.5</v>
      </c>
    </row>
    <row r="12" spans="1:7" ht="11.25" customHeight="1" x14ac:dyDescent="0.25">
      <c r="A12" s="63"/>
      <c r="B12" s="118" t="s">
        <v>60</v>
      </c>
      <c r="C12" s="113" t="s">
        <v>72</v>
      </c>
      <c r="D12" s="109"/>
      <c r="E12" s="142" t="s">
        <v>3</v>
      </c>
      <c r="F12" s="143"/>
      <c r="G12" s="111">
        <f>+G11*G9</f>
        <v>12316500</v>
      </c>
    </row>
    <row r="13" spans="1:7" ht="27" customHeight="1" x14ac:dyDescent="0.25">
      <c r="A13" s="63"/>
      <c r="B13" s="118" t="s">
        <v>61</v>
      </c>
      <c r="C13" s="114" t="s">
        <v>62</v>
      </c>
      <c r="D13" s="109"/>
      <c r="E13" s="132" t="s">
        <v>4</v>
      </c>
      <c r="F13" s="133"/>
      <c r="G13" s="9" t="s">
        <v>99</v>
      </c>
    </row>
    <row r="14" spans="1:7" ht="13.5" customHeight="1" x14ac:dyDescent="0.25">
      <c r="A14" s="63"/>
      <c r="B14" s="118" t="s">
        <v>5</v>
      </c>
      <c r="C14" s="114" t="s">
        <v>139</v>
      </c>
      <c r="D14" s="109"/>
      <c r="E14" s="132" t="s">
        <v>6</v>
      </c>
      <c r="F14" s="133"/>
      <c r="G14" s="110" t="s">
        <v>100</v>
      </c>
    </row>
    <row r="15" spans="1:7" ht="25.5" customHeight="1" x14ac:dyDescent="0.25">
      <c r="A15" s="63"/>
      <c r="B15" s="118" t="s">
        <v>7</v>
      </c>
      <c r="C15" s="115" t="s">
        <v>138</v>
      </c>
      <c r="D15" s="109"/>
      <c r="E15" s="138" t="s">
        <v>8</v>
      </c>
      <c r="F15" s="139"/>
      <c r="G15" s="9" t="s">
        <v>101</v>
      </c>
    </row>
    <row r="16" spans="1:7" ht="12" customHeight="1" x14ac:dyDescent="0.25">
      <c r="A16" s="2"/>
      <c r="B16" s="117"/>
      <c r="C16" s="10"/>
      <c r="D16" s="11"/>
      <c r="E16" s="12"/>
      <c r="F16" s="12"/>
      <c r="G16" s="13"/>
    </row>
    <row r="17" spans="1:7" ht="12" customHeight="1" x14ac:dyDescent="0.25">
      <c r="A17" s="14"/>
      <c r="B17" s="140" t="s">
        <v>9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10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11</v>
      </c>
      <c r="C20" s="21" t="s">
        <v>12</v>
      </c>
      <c r="D20" s="21" t="s">
        <v>13</v>
      </c>
      <c r="E20" s="21" t="s">
        <v>14</v>
      </c>
      <c r="F20" s="21" t="s">
        <v>15</v>
      </c>
      <c r="G20" s="21" t="s">
        <v>16</v>
      </c>
    </row>
    <row r="21" spans="1:7" ht="12.75" customHeight="1" x14ac:dyDescent="0.25">
      <c r="A21" s="14"/>
      <c r="B21" s="119" t="s">
        <v>102</v>
      </c>
      <c r="C21" s="120" t="s">
        <v>17</v>
      </c>
      <c r="D21" s="120">
        <v>6</v>
      </c>
      <c r="E21" s="120" t="s">
        <v>86</v>
      </c>
      <c r="F21" s="121">
        <v>22000</v>
      </c>
      <c r="G21" s="121">
        <f>+F21*D21</f>
        <v>132000</v>
      </c>
    </row>
    <row r="22" spans="1:7" ht="24.75" x14ac:dyDescent="0.25">
      <c r="A22" s="14"/>
      <c r="B22" s="119" t="s">
        <v>103</v>
      </c>
      <c r="C22" s="120" t="s">
        <v>17</v>
      </c>
      <c r="D22" s="120">
        <v>9</v>
      </c>
      <c r="E22" s="120" t="s">
        <v>86</v>
      </c>
      <c r="F22" s="121">
        <v>22000</v>
      </c>
      <c r="G22" s="121">
        <f t="shared" ref="G22:G30" si="0">+F22*D22</f>
        <v>198000</v>
      </c>
    </row>
    <row r="23" spans="1:7" ht="12.75" customHeight="1" x14ac:dyDescent="0.25">
      <c r="A23" s="14"/>
      <c r="B23" s="125" t="s">
        <v>104</v>
      </c>
      <c r="C23" s="120" t="s">
        <v>17</v>
      </c>
      <c r="D23" s="120">
        <v>6</v>
      </c>
      <c r="E23" s="120" t="s">
        <v>86</v>
      </c>
      <c r="F23" s="121">
        <v>22000</v>
      </c>
      <c r="G23" s="121">
        <f t="shared" si="0"/>
        <v>132000</v>
      </c>
    </row>
    <row r="24" spans="1:7" ht="12.75" customHeight="1" x14ac:dyDescent="0.25">
      <c r="A24" s="14"/>
      <c r="B24" s="119" t="s">
        <v>105</v>
      </c>
      <c r="C24" s="120" t="s">
        <v>17</v>
      </c>
      <c r="D24" s="120">
        <v>8</v>
      </c>
      <c r="E24" s="120" t="s">
        <v>106</v>
      </c>
      <c r="F24" s="121">
        <v>22000</v>
      </c>
      <c r="G24" s="121">
        <f t="shared" si="0"/>
        <v>176000</v>
      </c>
    </row>
    <row r="25" spans="1:7" ht="12" customHeight="1" x14ac:dyDescent="0.25">
      <c r="A25" s="2"/>
      <c r="B25" s="119" t="s">
        <v>107</v>
      </c>
      <c r="C25" s="120" t="s">
        <v>17</v>
      </c>
      <c r="D25" s="120">
        <v>2</v>
      </c>
      <c r="E25" s="120" t="s">
        <v>63</v>
      </c>
      <c r="F25" s="121">
        <v>22000</v>
      </c>
      <c r="G25" s="121">
        <f t="shared" si="0"/>
        <v>44000</v>
      </c>
    </row>
    <row r="26" spans="1:7" ht="12" customHeight="1" x14ac:dyDescent="0.25">
      <c r="A26" s="5"/>
      <c r="B26" s="119" t="s">
        <v>108</v>
      </c>
      <c r="C26" s="120" t="s">
        <v>17</v>
      </c>
      <c r="D26" s="120">
        <v>2</v>
      </c>
      <c r="E26" s="120" t="s">
        <v>109</v>
      </c>
      <c r="F26" s="121">
        <v>22000</v>
      </c>
      <c r="G26" s="121">
        <f t="shared" si="0"/>
        <v>44000</v>
      </c>
    </row>
    <row r="27" spans="1:7" ht="24" customHeight="1" x14ac:dyDescent="0.25">
      <c r="A27" s="5"/>
      <c r="B27" s="119" t="s">
        <v>110</v>
      </c>
      <c r="C27" s="120" t="s">
        <v>17</v>
      </c>
      <c r="D27" s="120">
        <v>4</v>
      </c>
      <c r="E27" s="120" t="s">
        <v>111</v>
      </c>
      <c r="F27" s="121">
        <v>22000</v>
      </c>
      <c r="G27" s="121">
        <f t="shared" si="0"/>
        <v>88000</v>
      </c>
    </row>
    <row r="28" spans="1:7" ht="12" customHeight="1" x14ac:dyDescent="0.25">
      <c r="A28" s="5"/>
      <c r="B28" s="119" t="s">
        <v>112</v>
      </c>
      <c r="C28" s="120" t="s">
        <v>17</v>
      </c>
      <c r="D28" s="120">
        <v>3</v>
      </c>
      <c r="E28" s="120" t="s">
        <v>109</v>
      </c>
      <c r="F28" s="121">
        <v>22000</v>
      </c>
      <c r="G28" s="121">
        <f t="shared" si="0"/>
        <v>66000</v>
      </c>
    </row>
    <row r="29" spans="1:7" ht="12" customHeight="1" x14ac:dyDescent="0.25">
      <c r="A29" s="5"/>
      <c r="B29" s="119" t="s">
        <v>113</v>
      </c>
      <c r="C29" s="120" t="s">
        <v>17</v>
      </c>
      <c r="D29" s="120">
        <v>5</v>
      </c>
      <c r="E29" s="120" t="s">
        <v>114</v>
      </c>
      <c r="F29" s="121">
        <v>22000</v>
      </c>
      <c r="G29" s="121">
        <f t="shared" si="0"/>
        <v>110000</v>
      </c>
    </row>
    <row r="30" spans="1:7" ht="12" customHeight="1" x14ac:dyDescent="0.25">
      <c r="A30" s="2"/>
      <c r="B30" s="119" t="s">
        <v>115</v>
      </c>
      <c r="C30" s="120" t="s">
        <v>17</v>
      </c>
      <c r="D30" s="120">
        <v>60</v>
      </c>
      <c r="E30" s="120" t="s">
        <v>116</v>
      </c>
      <c r="F30" s="121">
        <v>22000</v>
      </c>
      <c r="G30" s="121">
        <f t="shared" si="0"/>
        <v>1320000</v>
      </c>
    </row>
    <row r="31" spans="1:7" ht="12.75" customHeight="1" x14ac:dyDescent="0.25">
      <c r="A31" s="14"/>
      <c r="B31" s="22" t="s">
        <v>18</v>
      </c>
      <c r="C31" s="23"/>
      <c r="D31" s="23"/>
      <c r="E31" s="23"/>
      <c r="F31" s="24"/>
      <c r="G31" s="129">
        <f>SUM(G21:G30)</f>
        <v>2310000</v>
      </c>
    </row>
    <row r="32" spans="1:7" ht="14.25" customHeight="1" x14ac:dyDescent="0.25">
      <c r="A32" s="14"/>
      <c r="B32" s="15"/>
      <c r="C32" s="17"/>
      <c r="D32" s="17"/>
      <c r="E32" s="17"/>
      <c r="F32" s="25"/>
      <c r="G32" s="25"/>
    </row>
    <row r="33" spans="1:11" ht="12.75" customHeight="1" x14ac:dyDescent="0.25">
      <c r="A33" s="14"/>
      <c r="B33" s="26" t="s">
        <v>19</v>
      </c>
      <c r="C33" s="27"/>
      <c r="D33" s="28"/>
      <c r="E33" s="28"/>
      <c r="F33" s="29"/>
      <c r="G33" s="29"/>
    </row>
    <row r="34" spans="1:11" ht="25.5" customHeight="1" x14ac:dyDescent="0.25">
      <c r="A34" s="5"/>
      <c r="B34" s="30" t="s">
        <v>11</v>
      </c>
      <c r="C34" s="31" t="s">
        <v>12</v>
      </c>
      <c r="D34" s="31" t="s">
        <v>13</v>
      </c>
      <c r="E34" s="30" t="s">
        <v>14</v>
      </c>
      <c r="F34" s="31" t="s">
        <v>15</v>
      </c>
      <c r="G34" s="30" t="s">
        <v>16</v>
      </c>
    </row>
    <row r="35" spans="1:11" ht="12" customHeight="1" x14ac:dyDescent="0.25">
      <c r="A35" s="2"/>
      <c r="B35" s="32"/>
      <c r="C35" s="33"/>
      <c r="D35" s="33"/>
      <c r="E35" s="33"/>
      <c r="F35" s="107"/>
      <c r="G35" s="107"/>
    </row>
    <row r="36" spans="1:11" ht="12" customHeight="1" x14ac:dyDescent="0.25">
      <c r="A36" s="5"/>
      <c r="B36" s="34" t="s">
        <v>20</v>
      </c>
      <c r="C36" s="35"/>
      <c r="D36" s="35"/>
      <c r="E36" s="35"/>
      <c r="F36" s="36"/>
      <c r="G36" s="108">
        <f>SUM(G35)</f>
        <v>0</v>
      </c>
    </row>
    <row r="37" spans="1:11" ht="15.75" customHeight="1" x14ac:dyDescent="0.25">
      <c r="A37" s="5"/>
      <c r="B37" s="37"/>
      <c r="C37" s="38"/>
      <c r="D37" s="38"/>
      <c r="E37" s="38"/>
      <c r="F37" s="39"/>
      <c r="G37" s="39"/>
      <c r="K37" s="106"/>
    </row>
    <row r="38" spans="1:11" ht="12.75" customHeight="1" x14ac:dyDescent="0.25">
      <c r="A38" s="14"/>
      <c r="B38" s="26" t="s">
        <v>21</v>
      </c>
      <c r="C38" s="27"/>
      <c r="D38" s="28"/>
      <c r="E38" s="28"/>
      <c r="F38" s="29"/>
      <c r="G38" s="29"/>
      <c r="K38" s="106"/>
    </row>
    <row r="39" spans="1:11" ht="21" customHeight="1" x14ac:dyDescent="0.25">
      <c r="A39" s="14"/>
      <c r="B39" s="40" t="s">
        <v>11</v>
      </c>
      <c r="C39" s="40" t="s">
        <v>12</v>
      </c>
      <c r="D39" s="40" t="s">
        <v>13</v>
      </c>
      <c r="E39" s="40" t="s">
        <v>14</v>
      </c>
      <c r="F39" s="41" t="s">
        <v>15</v>
      </c>
      <c r="G39" s="40" t="s">
        <v>16</v>
      </c>
    </row>
    <row r="40" spans="1:11" ht="12.75" customHeight="1" x14ac:dyDescent="0.25">
      <c r="A40" s="14"/>
      <c r="B40" s="119" t="s">
        <v>23</v>
      </c>
      <c r="C40" s="120" t="s">
        <v>22</v>
      </c>
      <c r="D40" s="120">
        <v>0.25</v>
      </c>
      <c r="E40" s="120" t="s">
        <v>86</v>
      </c>
      <c r="F40" s="121">
        <v>392700.00000000006</v>
      </c>
      <c r="G40" s="121">
        <f>+F40*D40</f>
        <v>98175.000000000015</v>
      </c>
    </row>
    <row r="41" spans="1:11" ht="12.75" customHeight="1" x14ac:dyDescent="0.25">
      <c r="A41" s="14"/>
      <c r="B41" s="119" t="s">
        <v>74</v>
      </c>
      <c r="C41" s="120" t="s">
        <v>22</v>
      </c>
      <c r="D41" s="120">
        <v>0.39</v>
      </c>
      <c r="E41" s="120" t="s">
        <v>86</v>
      </c>
      <c r="F41" s="121">
        <v>366520.00000000006</v>
      </c>
      <c r="G41" s="121">
        <f t="shared" ref="G41:G45" si="1">+F41*D41</f>
        <v>142942.80000000002</v>
      </c>
    </row>
    <row r="42" spans="1:11" ht="12.75" customHeight="1" x14ac:dyDescent="0.25">
      <c r="A42" s="14"/>
      <c r="B42" s="119" t="s">
        <v>117</v>
      </c>
      <c r="C42" s="120" t="s">
        <v>22</v>
      </c>
      <c r="D42" s="120">
        <v>0.2</v>
      </c>
      <c r="E42" s="120" t="s">
        <v>86</v>
      </c>
      <c r="F42" s="121">
        <v>195800.00000000003</v>
      </c>
      <c r="G42" s="121">
        <f t="shared" si="1"/>
        <v>39160.000000000007</v>
      </c>
    </row>
    <row r="43" spans="1:11" ht="12.75" customHeight="1" x14ac:dyDescent="0.25">
      <c r="A43" s="14"/>
      <c r="B43" s="119" t="s">
        <v>118</v>
      </c>
      <c r="C43" s="120" t="s">
        <v>22</v>
      </c>
      <c r="D43" s="120">
        <v>0.2</v>
      </c>
      <c r="E43" s="120" t="s">
        <v>119</v>
      </c>
      <c r="F43" s="121">
        <v>165000</v>
      </c>
      <c r="G43" s="121">
        <f t="shared" si="1"/>
        <v>33000</v>
      </c>
    </row>
    <row r="44" spans="1:11" ht="12.75" customHeight="1" x14ac:dyDescent="0.25">
      <c r="A44" s="14"/>
      <c r="B44" s="119" t="s">
        <v>75</v>
      </c>
      <c r="C44" s="120" t="s">
        <v>22</v>
      </c>
      <c r="D44" s="120">
        <v>1</v>
      </c>
      <c r="E44" s="120" t="s">
        <v>86</v>
      </c>
      <c r="F44" s="121">
        <v>195800.00000000003</v>
      </c>
      <c r="G44" s="121">
        <f t="shared" si="1"/>
        <v>195800.00000000003</v>
      </c>
    </row>
    <row r="45" spans="1:11" ht="12.75" customHeight="1" x14ac:dyDescent="0.25">
      <c r="A45" s="14"/>
      <c r="B45" s="119" t="s">
        <v>76</v>
      </c>
      <c r="C45" s="120" t="s">
        <v>22</v>
      </c>
      <c r="D45" s="120">
        <v>2</v>
      </c>
      <c r="E45" s="120" t="s">
        <v>120</v>
      </c>
      <c r="F45" s="121">
        <v>165000</v>
      </c>
      <c r="G45" s="121">
        <f t="shared" si="1"/>
        <v>330000</v>
      </c>
    </row>
    <row r="46" spans="1:11" ht="12" customHeight="1" x14ac:dyDescent="0.25">
      <c r="A46" s="63"/>
      <c r="B46" s="122" t="s">
        <v>24</v>
      </c>
      <c r="C46" s="123"/>
      <c r="D46" s="123"/>
      <c r="E46" s="123"/>
      <c r="F46" s="124"/>
      <c r="G46" s="128">
        <f>SUM(G40:G45)</f>
        <v>839077.8</v>
      </c>
    </row>
    <row r="47" spans="1:11" ht="12" customHeight="1" x14ac:dyDescent="0.25">
      <c r="A47" s="63"/>
      <c r="B47" s="37"/>
      <c r="C47" s="38"/>
      <c r="D47" s="38"/>
      <c r="E47" s="38"/>
      <c r="F47" s="39"/>
      <c r="G47" s="39"/>
    </row>
    <row r="48" spans="1:11" ht="12.75" customHeight="1" x14ac:dyDescent="0.25">
      <c r="A48" s="63"/>
      <c r="B48" s="26" t="s">
        <v>25</v>
      </c>
      <c r="C48" s="27"/>
      <c r="D48" s="28"/>
      <c r="E48" s="28"/>
      <c r="F48" s="29"/>
      <c r="G48" s="29"/>
    </row>
    <row r="49" spans="1:7" ht="12" customHeight="1" x14ac:dyDescent="0.25">
      <c r="A49" s="63"/>
      <c r="B49" s="41" t="s">
        <v>26</v>
      </c>
      <c r="C49" s="41" t="s">
        <v>27</v>
      </c>
      <c r="D49" s="41" t="s">
        <v>28</v>
      </c>
      <c r="E49" s="41" t="s">
        <v>14</v>
      </c>
      <c r="F49" s="41" t="s">
        <v>15</v>
      </c>
      <c r="G49" s="41" t="s">
        <v>16</v>
      </c>
    </row>
    <row r="50" spans="1:7" ht="12" customHeight="1" x14ac:dyDescent="0.25">
      <c r="A50" s="63"/>
      <c r="B50" s="119" t="s">
        <v>121</v>
      </c>
      <c r="C50" s="120" t="s">
        <v>12</v>
      </c>
      <c r="D50" s="120">
        <v>8000</v>
      </c>
      <c r="E50" s="120" t="s">
        <v>78</v>
      </c>
      <c r="F50" s="121">
        <v>220</v>
      </c>
      <c r="G50" s="121">
        <f>+F50*D50</f>
        <v>1760000</v>
      </c>
    </row>
    <row r="51" spans="1:7" ht="12" customHeight="1" x14ac:dyDescent="0.25">
      <c r="A51" s="63"/>
      <c r="B51" s="119" t="s">
        <v>29</v>
      </c>
      <c r="C51" s="120"/>
      <c r="D51" s="120"/>
      <c r="E51" s="120"/>
      <c r="F51" s="121"/>
      <c r="G51" s="121"/>
    </row>
    <row r="52" spans="1:7" ht="12" customHeight="1" x14ac:dyDescent="0.25">
      <c r="A52" s="63"/>
      <c r="B52" s="119" t="s">
        <v>77</v>
      </c>
      <c r="C52" s="120" t="s">
        <v>30</v>
      </c>
      <c r="D52" s="120">
        <v>200</v>
      </c>
      <c r="E52" s="120" t="s">
        <v>78</v>
      </c>
      <c r="F52" s="121">
        <v>1369</v>
      </c>
      <c r="G52" s="121">
        <f t="shared" ref="G52:G71" si="2">+F52*D52</f>
        <v>273800</v>
      </c>
    </row>
    <row r="53" spans="1:7" ht="12" customHeight="1" x14ac:dyDescent="0.25">
      <c r="A53" s="63"/>
      <c r="B53" s="119" t="s">
        <v>122</v>
      </c>
      <c r="C53" s="120" t="s">
        <v>30</v>
      </c>
      <c r="D53" s="120">
        <v>200</v>
      </c>
      <c r="E53" s="120" t="s">
        <v>79</v>
      </c>
      <c r="F53" s="121">
        <v>1202</v>
      </c>
      <c r="G53" s="121">
        <f t="shared" si="2"/>
        <v>240400</v>
      </c>
    </row>
    <row r="54" spans="1:7" ht="12" customHeight="1" x14ac:dyDescent="0.25">
      <c r="A54" s="63"/>
      <c r="B54" s="119" t="s">
        <v>65</v>
      </c>
      <c r="C54" s="120" t="s">
        <v>30</v>
      </c>
      <c r="D54" s="120">
        <v>350</v>
      </c>
      <c r="E54" s="120" t="s">
        <v>79</v>
      </c>
      <c r="F54" s="121">
        <v>1726</v>
      </c>
      <c r="G54" s="121">
        <f t="shared" si="2"/>
        <v>604100</v>
      </c>
    </row>
    <row r="55" spans="1:7" ht="12.75" customHeight="1" x14ac:dyDescent="0.25">
      <c r="A55" s="63"/>
      <c r="B55" s="119" t="s">
        <v>123</v>
      </c>
      <c r="C55" s="120" t="s">
        <v>30</v>
      </c>
      <c r="D55" s="120">
        <v>100</v>
      </c>
      <c r="E55" s="120" t="s">
        <v>64</v>
      </c>
      <c r="F55" s="121">
        <v>1529</v>
      </c>
      <c r="G55" s="121">
        <f t="shared" si="2"/>
        <v>152900</v>
      </c>
    </row>
    <row r="56" spans="1:7" ht="12.75" customHeight="1" x14ac:dyDescent="0.25">
      <c r="A56" s="63"/>
      <c r="B56" s="119" t="s">
        <v>124</v>
      </c>
      <c r="C56" s="120" t="s">
        <v>66</v>
      </c>
      <c r="D56" s="120">
        <v>2</v>
      </c>
      <c r="E56" s="120" t="s">
        <v>83</v>
      </c>
      <c r="F56" s="121">
        <v>20500</v>
      </c>
      <c r="G56" s="121">
        <f t="shared" si="2"/>
        <v>41000</v>
      </c>
    </row>
    <row r="57" spans="1:7" ht="15" customHeight="1" x14ac:dyDescent="0.25">
      <c r="A57" s="63"/>
      <c r="B57" s="119" t="s">
        <v>67</v>
      </c>
      <c r="C57" s="120"/>
      <c r="D57" s="120"/>
      <c r="E57" s="120"/>
      <c r="F57" s="121"/>
      <c r="G57" s="121"/>
    </row>
    <row r="58" spans="1:7" ht="12" customHeight="1" x14ac:dyDescent="0.25">
      <c r="A58" s="63"/>
      <c r="B58" s="119" t="s">
        <v>68</v>
      </c>
      <c r="C58" s="120" t="s">
        <v>66</v>
      </c>
      <c r="D58" s="120">
        <v>1</v>
      </c>
      <c r="E58" s="120" t="s">
        <v>73</v>
      </c>
      <c r="F58" s="121">
        <v>14450</v>
      </c>
      <c r="G58" s="121">
        <f t="shared" si="2"/>
        <v>14450</v>
      </c>
    </row>
    <row r="59" spans="1:7" ht="12" customHeight="1" x14ac:dyDescent="0.25">
      <c r="A59" s="63"/>
      <c r="B59" s="119" t="s">
        <v>125</v>
      </c>
      <c r="C59" s="120" t="s">
        <v>66</v>
      </c>
      <c r="D59" s="120">
        <v>1</v>
      </c>
      <c r="E59" s="120" t="s">
        <v>126</v>
      </c>
      <c r="F59" s="121">
        <v>62870</v>
      </c>
      <c r="G59" s="121">
        <f t="shared" si="2"/>
        <v>62870</v>
      </c>
    </row>
    <row r="60" spans="1:7" ht="12" customHeight="1" x14ac:dyDescent="0.25">
      <c r="A60" s="63"/>
      <c r="B60" s="119" t="s">
        <v>81</v>
      </c>
      <c r="C60" s="120" t="s">
        <v>66</v>
      </c>
      <c r="D60" s="120">
        <v>2</v>
      </c>
      <c r="E60" s="120" t="s">
        <v>127</v>
      </c>
      <c r="F60" s="121">
        <v>40610</v>
      </c>
      <c r="G60" s="121">
        <f t="shared" si="2"/>
        <v>81220</v>
      </c>
    </row>
    <row r="61" spans="1:7" ht="12" customHeight="1" x14ac:dyDescent="0.25">
      <c r="A61" s="63"/>
      <c r="B61" s="119" t="s">
        <v>82</v>
      </c>
      <c r="C61" s="120" t="s">
        <v>30</v>
      </c>
      <c r="D61" s="120">
        <v>4</v>
      </c>
      <c r="E61" s="120" t="s">
        <v>69</v>
      </c>
      <c r="F61" s="121">
        <v>50340</v>
      </c>
      <c r="G61" s="121">
        <f t="shared" si="2"/>
        <v>201360</v>
      </c>
    </row>
    <row r="62" spans="1:7" ht="12" customHeight="1" x14ac:dyDescent="0.25">
      <c r="A62" s="63"/>
      <c r="B62" s="119" t="s">
        <v>31</v>
      </c>
      <c r="C62" s="120"/>
      <c r="D62" s="120"/>
      <c r="E62" s="120"/>
      <c r="F62" s="121"/>
      <c r="G62" s="121"/>
    </row>
    <row r="63" spans="1:7" ht="12" customHeight="1" x14ac:dyDescent="0.25">
      <c r="A63" s="63"/>
      <c r="B63" s="119" t="s">
        <v>80</v>
      </c>
      <c r="C63" s="120" t="s">
        <v>66</v>
      </c>
      <c r="D63" s="120">
        <v>2</v>
      </c>
      <c r="E63" s="120" t="s">
        <v>63</v>
      </c>
      <c r="F63" s="121">
        <v>40100</v>
      </c>
      <c r="G63" s="121">
        <f t="shared" si="2"/>
        <v>80200</v>
      </c>
    </row>
    <row r="64" spans="1:7" ht="12" customHeight="1" x14ac:dyDescent="0.25">
      <c r="A64" s="63"/>
      <c r="B64" s="119" t="s">
        <v>32</v>
      </c>
      <c r="C64" s="120"/>
      <c r="D64" s="120"/>
      <c r="E64" s="120"/>
      <c r="F64" s="121"/>
      <c r="G64" s="121"/>
    </row>
    <row r="65" spans="1:7" ht="12.75" customHeight="1" x14ac:dyDescent="0.25">
      <c r="A65" s="63"/>
      <c r="B65" s="119" t="s">
        <v>128</v>
      </c>
      <c r="C65" s="120" t="s">
        <v>30</v>
      </c>
      <c r="D65" s="120">
        <v>0.4</v>
      </c>
      <c r="E65" s="120" t="s">
        <v>127</v>
      </c>
      <c r="F65" s="121">
        <v>17300</v>
      </c>
      <c r="G65" s="121">
        <f t="shared" si="2"/>
        <v>6920</v>
      </c>
    </row>
    <row r="66" spans="1:7" ht="12" customHeight="1" x14ac:dyDescent="0.25">
      <c r="A66" s="63"/>
      <c r="B66" s="119" t="s">
        <v>129</v>
      </c>
      <c r="C66" s="120" t="s">
        <v>66</v>
      </c>
      <c r="D66" s="120">
        <v>0.5</v>
      </c>
      <c r="E66" s="120" t="s">
        <v>127</v>
      </c>
      <c r="F66" s="121">
        <v>37840</v>
      </c>
      <c r="G66" s="121">
        <f t="shared" si="2"/>
        <v>18920</v>
      </c>
    </row>
    <row r="67" spans="1:7" ht="12.75" customHeight="1" x14ac:dyDescent="0.25">
      <c r="A67" s="63"/>
      <c r="B67" s="119" t="s">
        <v>34</v>
      </c>
      <c r="C67" s="120"/>
      <c r="D67" s="120"/>
      <c r="E67" s="120"/>
      <c r="F67" s="121"/>
      <c r="G67" s="121"/>
    </row>
    <row r="68" spans="1:7" ht="11.25" customHeight="1" x14ac:dyDescent="0.25">
      <c r="B68" s="119" t="s">
        <v>130</v>
      </c>
      <c r="C68" s="120" t="s">
        <v>30</v>
      </c>
      <c r="D68" s="120">
        <v>300</v>
      </c>
      <c r="E68" s="120" t="s">
        <v>86</v>
      </c>
      <c r="F68" s="121">
        <f>2800*1.19</f>
        <v>3332</v>
      </c>
      <c r="G68" s="121">
        <f t="shared" si="2"/>
        <v>999600</v>
      </c>
    </row>
    <row r="69" spans="1:7" ht="11.25" customHeight="1" x14ac:dyDescent="0.25">
      <c r="B69" s="119" t="s">
        <v>87</v>
      </c>
      <c r="C69" s="120" t="s">
        <v>88</v>
      </c>
      <c r="D69" s="120">
        <v>4</v>
      </c>
      <c r="E69" s="120" t="s">
        <v>86</v>
      </c>
      <c r="F69" s="121">
        <v>82280</v>
      </c>
      <c r="G69" s="121">
        <f t="shared" si="2"/>
        <v>329120</v>
      </c>
    </row>
    <row r="70" spans="1:7" ht="11.25" customHeight="1" x14ac:dyDescent="0.25">
      <c r="B70" s="119" t="s">
        <v>84</v>
      </c>
      <c r="C70" s="120" t="s">
        <v>85</v>
      </c>
      <c r="D70" s="120">
        <v>6000</v>
      </c>
      <c r="E70" s="120" t="s">
        <v>86</v>
      </c>
      <c r="F70" s="121">
        <v>100</v>
      </c>
      <c r="G70" s="121">
        <f t="shared" si="2"/>
        <v>600000</v>
      </c>
    </row>
    <row r="71" spans="1:7" ht="11.25" customHeight="1" x14ac:dyDescent="0.25">
      <c r="B71" s="119" t="s">
        <v>131</v>
      </c>
      <c r="C71" s="120" t="s">
        <v>132</v>
      </c>
      <c r="D71" s="120">
        <v>1000</v>
      </c>
      <c r="E71" s="120" t="s">
        <v>133</v>
      </c>
      <c r="F71" s="121">
        <f>150*1.19</f>
        <v>178.5</v>
      </c>
      <c r="G71" s="121">
        <f t="shared" si="2"/>
        <v>178500</v>
      </c>
    </row>
    <row r="72" spans="1:7" ht="11.25" customHeight="1" x14ac:dyDescent="0.25">
      <c r="B72" s="42" t="s">
        <v>33</v>
      </c>
      <c r="C72" s="43"/>
      <c r="D72" s="43"/>
      <c r="E72" s="43"/>
      <c r="F72" s="44"/>
      <c r="G72" s="45">
        <f>SUM(G50:G71)</f>
        <v>5645360</v>
      </c>
    </row>
    <row r="73" spans="1:7" ht="11.25" customHeight="1" x14ac:dyDescent="0.25">
      <c r="B73" s="37"/>
      <c r="C73" s="38"/>
      <c r="D73" s="38"/>
      <c r="E73" s="46"/>
      <c r="F73" s="39"/>
      <c r="G73" s="39"/>
    </row>
    <row r="74" spans="1:7" ht="11.25" customHeight="1" x14ac:dyDescent="0.25">
      <c r="B74" s="26" t="s">
        <v>34</v>
      </c>
      <c r="C74" s="27"/>
      <c r="D74" s="28"/>
      <c r="E74" s="28"/>
      <c r="F74" s="29"/>
      <c r="G74" s="29"/>
    </row>
    <row r="75" spans="1:7" ht="11.25" customHeight="1" x14ac:dyDescent="0.25">
      <c r="B75" s="40" t="s">
        <v>35</v>
      </c>
      <c r="C75" s="41" t="s">
        <v>27</v>
      </c>
      <c r="D75" s="41" t="s">
        <v>28</v>
      </c>
      <c r="E75" s="40" t="s">
        <v>14</v>
      </c>
      <c r="F75" s="41" t="s">
        <v>15</v>
      </c>
      <c r="G75" s="40" t="s">
        <v>16</v>
      </c>
    </row>
    <row r="76" spans="1:7" ht="11.25" customHeight="1" x14ac:dyDescent="0.25">
      <c r="B76" s="119" t="s">
        <v>134</v>
      </c>
      <c r="C76" s="120" t="s">
        <v>70</v>
      </c>
      <c r="D76" s="120">
        <v>700</v>
      </c>
      <c r="E76" s="120" t="s">
        <v>135</v>
      </c>
      <c r="F76" s="121">
        <v>300</v>
      </c>
      <c r="G76" s="121">
        <f>+D76*F76</f>
        <v>210000</v>
      </c>
    </row>
    <row r="77" spans="1:7" ht="11.25" customHeight="1" x14ac:dyDescent="0.25">
      <c r="B77" s="119" t="s">
        <v>136</v>
      </c>
      <c r="C77" s="120" t="s">
        <v>137</v>
      </c>
      <c r="D77" s="120">
        <v>10</v>
      </c>
      <c r="E77" s="120" t="s">
        <v>78</v>
      </c>
      <c r="F77" s="121">
        <f>15000*1.19</f>
        <v>17850</v>
      </c>
      <c r="G77" s="121">
        <f t="shared" ref="G77" si="3">+F77*D77</f>
        <v>178500</v>
      </c>
    </row>
    <row r="78" spans="1:7" ht="11.25" customHeight="1" x14ac:dyDescent="0.25">
      <c r="B78" s="47" t="s">
        <v>36</v>
      </c>
      <c r="C78" s="48"/>
      <c r="D78" s="48"/>
      <c r="E78" s="48"/>
      <c r="F78" s="49"/>
      <c r="G78" s="50">
        <f>SUM(G76:G77)</f>
        <v>388500</v>
      </c>
    </row>
    <row r="79" spans="1:7" ht="11.25" customHeight="1" x14ac:dyDescent="0.25">
      <c r="B79" s="66"/>
      <c r="C79" s="66"/>
      <c r="D79" s="66"/>
      <c r="E79" s="66"/>
      <c r="F79" s="67"/>
      <c r="G79" s="67"/>
    </row>
    <row r="80" spans="1:7" ht="11.25" customHeight="1" x14ac:dyDescent="0.25">
      <c r="B80" s="68" t="s">
        <v>37</v>
      </c>
      <c r="C80" s="69"/>
      <c r="D80" s="69"/>
      <c r="E80" s="69"/>
      <c r="F80" s="69"/>
      <c r="G80" s="70">
        <f>G31+G36+G46+G72+G78</f>
        <v>9182937.8000000007</v>
      </c>
    </row>
    <row r="81" spans="2:7" ht="11.25" customHeight="1" x14ac:dyDescent="0.25">
      <c r="B81" s="71" t="s">
        <v>38</v>
      </c>
      <c r="C81" s="52"/>
      <c r="D81" s="52"/>
      <c r="E81" s="52"/>
      <c r="F81" s="52"/>
      <c r="G81" s="72">
        <f>G80*0.05</f>
        <v>459146.89000000007</v>
      </c>
    </row>
    <row r="82" spans="2:7" ht="11.25" customHeight="1" x14ac:dyDescent="0.25">
      <c r="B82" s="73" t="s">
        <v>39</v>
      </c>
      <c r="C82" s="51"/>
      <c r="D82" s="51"/>
      <c r="E82" s="51"/>
      <c r="F82" s="51"/>
      <c r="G82" s="74">
        <f>G81+G80</f>
        <v>9642084.6900000013</v>
      </c>
    </row>
    <row r="83" spans="2:7" ht="11.25" customHeight="1" x14ac:dyDescent="0.25">
      <c r="B83" s="71" t="s">
        <v>40</v>
      </c>
      <c r="C83" s="52"/>
      <c r="D83" s="52"/>
      <c r="E83" s="52"/>
      <c r="F83" s="52"/>
      <c r="G83" s="72">
        <f>G12</f>
        <v>12316500</v>
      </c>
    </row>
    <row r="84" spans="2:7" ht="11.25" customHeight="1" x14ac:dyDescent="0.25">
      <c r="B84" s="75" t="s">
        <v>41</v>
      </c>
      <c r="C84" s="76"/>
      <c r="D84" s="76"/>
      <c r="E84" s="76"/>
      <c r="F84" s="76"/>
      <c r="G84" s="77">
        <f>G83-G82</f>
        <v>2674415.3099999987</v>
      </c>
    </row>
    <row r="85" spans="2:7" ht="11.25" customHeight="1" x14ac:dyDescent="0.25">
      <c r="B85" s="64" t="s">
        <v>42</v>
      </c>
      <c r="C85" s="65"/>
      <c r="D85" s="65"/>
      <c r="E85" s="65"/>
      <c r="F85" s="65"/>
      <c r="G85" s="60"/>
    </row>
    <row r="86" spans="2:7" ht="11.25" customHeight="1" thickBot="1" x14ac:dyDescent="0.3">
      <c r="B86" s="78"/>
      <c r="C86" s="65"/>
      <c r="D86" s="65"/>
      <c r="E86" s="65"/>
      <c r="F86" s="65"/>
      <c r="G86" s="60"/>
    </row>
    <row r="87" spans="2:7" ht="11.25" customHeight="1" x14ac:dyDescent="0.25">
      <c r="B87" s="90" t="s">
        <v>43</v>
      </c>
      <c r="C87" s="91"/>
      <c r="D87" s="91"/>
      <c r="E87" s="91"/>
      <c r="F87" s="92"/>
      <c r="G87" s="60"/>
    </row>
    <row r="88" spans="2:7" ht="11.25" customHeight="1" x14ac:dyDescent="0.25">
      <c r="B88" s="93" t="s">
        <v>44</v>
      </c>
      <c r="C88" s="62"/>
      <c r="D88" s="62"/>
      <c r="E88" s="62"/>
      <c r="F88" s="94"/>
      <c r="G88" s="60"/>
    </row>
    <row r="89" spans="2:7" ht="11.25" customHeight="1" x14ac:dyDescent="0.25">
      <c r="B89" s="93" t="s">
        <v>89</v>
      </c>
      <c r="C89" s="62"/>
      <c r="D89" s="62"/>
      <c r="E89" s="62"/>
      <c r="F89" s="94"/>
      <c r="G89" s="60"/>
    </row>
    <row r="90" spans="2:7" ht="11.25" customHeight="1" x14ac:dyDescent="0.25">
      <c r="B90" s="93" t="s">
        <v>90</v>
      </c>
      <c r="C90" s="62"/>
      <c r="D90" s="62"/>
      <c r="E90" s="62"/>
      <c r="F90" s="94"/>
      <c r="G90" s="60"/>
    </row>
    <row r="91" spans="2:7" ht="11.25" customHeight="1" x14ac:dyDescent="0.25">
      <c r="B91" s="93" t="s">
        <v>45</v>
      </c>
      <c r="C91" s="62"/>
      <c r="D91" s="62"/>
      <c r="E91" s="62"/>
      <c r="F91" s="94"/>
      <c r="G91" s="60"/>
    </row>
    <row r="92" spans="2:7" ht="11.25" customHeight="1" x14ac:dyDescent="0.25">
      <c r="B92" s="93" t="s">
        <v>46</v>
      </c>
      <c r="C92" s="62"/>
      <c r="D92" s="62"/>
      <c r="E92" s="62"/>
      <c r="F92" s="94"/>
      <c r="G92" s="60"/>
    </row>
    <row r="93" spans="2:7" ht="11.25" customHeight="1" x14ac:dyDescent="0.25">
      <c r="B93" s="93" t="s">
        <v>47</v>
      </c>
      <c r="C93" s="62"/>
      <c r="D93" s="62"/>
      <c r="E93" s="62"/>
      <c r="F93" s="94"/>
      <c r="G93" s="60"/>
    </row>
    <row r="94" spans="2:7" ht="11.25" customHeight="1" thickBot="1" x14ac:dyDescent="0.3">
      <c r="B94" s="95" t="s">
        <v>91</v>
      </c>
      <c r="C94" s="96"/>
      <c r="D94" s="96"/>
      <c r="E94" s="96"/>
      <c r="F94" s="97"/>
      <c r="G94" s="60"/>
    </row>
    <row r="95" spans="2:7" ht="11.25" customHeight="1" x14ac:dyDescent="0.25">
      <c r="B95" s="88"/>
      <c r="C95" s="62"/>
      <c r="D95" s="62"/>
      <c r="E95" s="62"/>
      <c r="F95" s="62"/>
      <c r="G95" s="60"/>
    </row>
    <row r="96" spans="2:7" ht="11.25" customHeight="1" thickBot="1" x14ac:dyDescent="0.3">
      <c r="B96" s="130" t="s">
        <v>48</v>
      </c>
      <c r="C96" s="131"/>
      <c r="D96" s="87"/>
      <c r="E96" s="53"/>
      <c r="F96" s="53"/>
      <c r="G96" s="60"/>
    </row>
    <row r="97" spans="2:7" ht="11.25" customHeight="1" x14ac:dyDescent="0.25">
      <c r="B97" s="80" t="s">
        <v>35</v>
      </c>
      <c r="C97" s="54" t="s">
        <v>49</v>
      </c>
      <c r="D97" s="81" t="s">
        <v>50</v>
      </c>
      <c r="E97" s="53"/>
      <c r="F97" s="53"/>
      <c r="G97" s="60"/>
    </row>
    <row r="98" spans="2:7" ht="11.25" customHeight="1" x14ac:dyDescent="0.25">
      <c r="B98" s="82" t="s">
        <v>51</v>
      </c>
      <c r="C98" s="55">
        <f>+G31</f>
        <v>2310000</v>
      </c>
      <c r="D98" s="83">
        <f>(C98/C104)</f>
        <v>0.23957474698347622</v>
      </c>
      <c r="E98" s="53"/>
      <c r="F98" s="53"/>
      <c r="G98" s="60"/>
    </row>
    <row r="99" spans="2:7" ht="11.25" customHeight="1" x14ac:dyDescent="0.25">
      <c r="B99" s="82" t="s">
        <v>52</v>
      </c>
      <c r="C99" s="56">
        <v>0</v>
      </c>
      <c r="D99" s="83">
        <v>0</v>
      </c>
      <c r="E99" s="53"/>
      <c r="F99" s="53"/>
      <c r="G99" s="60"/>
    </row>
    <row r="100" spans="2:7" ht="11.25" customHeight="1" x14ac:dyDescent="0.25">
      <c r="B100" s="82" t="s">
        <v>53</v>
      </c>
      <c r="C100" s="55">
        <f>+G46</f>
        <v>839077.8</v>
      </c>
      <c r="D100" s="83">
        <f>(C100/C104)</f>
        <v>8.7022446595000816E-2</v>
      </c>
      <c r="E100" s="53"/>
      <c r="F100" s="53"/>
      <c r="G100" s="60"/>
    </row>
    <row r="101" spans="2:7" ht="11.25" customHeight="1" x14ac:dyDescent="0.25">
      <c r="B101" s="82" t="s">
        <v>26</v>
      </c>
      <c r="C101" s="55">
        <f>+G72</f>
        <v>5645360</v>
      </c>
      <c r="D101" s="83">
        <f>(C101/C104)</f>
        <v>0.58549164226434514</v>
      </c>
      <c r="E101" s="53"/>
      <c r="F101" s="53"/>
      <c r="G101" s="60"/>
    </row>
    <row r="102" spans="2:7" ht="11.25" customHeight="1" x14ac:dyDescent="0.25">
      <c r="B102" s="82" t="s">
        <v>54</v>
      </c>
      <c r="C102" s="57">
        <f>+G78</f>
        <v>388500</v>
      </c>
      <c r="D102" s="83">
        <f>(C102/C104)</f>
        <v>4.0292116538130092E-2</v>
      </c>
      <c r="E102" s="59"/>
      <c r="F102" s="59"/>
      <c r="G102" s="60"/>
    </row>
    <row r="103" spans="2:7" ht="11.25" customHeight="1" x14ac:dyDescent="0.25">
      <c r="B103" s="82" t="s">
        <v>55</v>
      </c>
      <c r="C103" s="57">
        <f>+G81</f>
        <v>459146.89000000007</v>
      </c>
      <c r="D103" s="83">
        <f>(C103/C104)</f>
        <v>4.7619047619047623E-2</v>
      </c>
      <c r="E103" s="59"/>
      <c r="F103" s="59"/>
      <c r="G103" s="60"/>
    </row>
    <row r="104" spans="2:7" ht="11.25" customHeight="1" thickBot="1" x14ac:dyDescent="0.3">
      <c r="B104" s="84" t="s">
        <v>56</v>
      </c>
      <c r="C104" s="85">
        <f>SUM(C98:C103)</f>
        <v>9642084.6900000013</v>
      </c>
      <c r="D104" s="86">
        <f>SUM(D98:D103)</f>
        <v>1</v>
      </c>
      <c r="E104" s="59"/>
      <c r="F104" s="59"/>
      <c r="G104" s="60"/>
    </row>
    <row r="105" spans="2:7" ht="11.25" customHeight="1" x14ac:dyDescent="0.25">
      <c r="B105" s="78"/>
      <c r="C105" s="65"/>
      <c r="D105" s="65"/>
      <c r="E105" s="65"/>
      <c r="F105" s="65"/>
      <c r="G105" s="60"/>
    </row>
    <row r="106" spans="2:7" ht="11.25" customHeight="1" x14ac:dyDescent="0.25">
      <c r="B106" s="79"/>
      <c r="C106" s="65"/>
      <c r="D106" s="65"/>
      <c r="E106" s="65"/>
      <c r="F106" s="65"/>
      <c r="G106" s="60"/>
    </row>
    <row r="107" spans="2:7" ht="11.25" customHeight="1" thickBot="1" x14ac:dyDescent="0.3">
      <c r="B107" s="99"/>
      <c r="C107" s="100" t="s">
        <v>57</v>
      </c>
      <c r="D107" s="101"/>
      <c r="E107" s="102"/>
      <c r="F107" s="58"/>
      <c r="G107" s="60"/>
    </row>
    <row r="108" spans="2:7" ht="11.25" customHeight="1" x14ac:dyDescent="0.25">
      <c r="B108" s="103" t="s">
        <v>93</v>
      </c>
      <c r="C108" s="104">
        <v>22000</v>
      </c>
      <c r="D108" s="104">
        <v>23000</v>
      </c>
      <c r="E108" s="105">
        <v>24000</v>
      </c>
      <c r="F108" s="98"/>
      <c r="G108" s="61"/>
    </row>
    <row r="109" spans="2:7" ht="11.25" customHeight="1" thickBot="1" x14ac:dyDescent="0.3">
      <c r="B109" s="84" t="s">
        <v>94</v>
      </c>
      <c r="C109" s="126">
        <f>(G82/C108)</f>
        <v>438.27657681818187</v>
      </c>
      <c r="D109" s="126">
        <f>(G82/D108)</f>
        <v>419.22107347826091</v>
      </c>
      <c r="E109" s="127">
        <f>(G82/E108)</f>
        <v>401.75352875000004</v>
      </c>
      <c r="F109" s="98"/>
      <c r="G109" s="61"/>
    </row>
    <row r="110" spans="2:7" ht="11.25" customHeight="1" x14ac:dyDescent="0.25">
      <c r="B110" s="89" t="s">
        <v>58</v>
      </c>
      <c r="C110" s="62"/>
      <c r="D110" s="62"/>
      <c r="E110" s="62"/>
      <c r="F110" s="62"/>
      <c r="G110" s="62"/>
    </row>
  </sheetData>
  <mergeCells count="9">
    <mergeCell ref="B96:C9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 Tunel</vt:lpstr>
      <vt:lpstr>'Melon Tuna Tunel'!Área_de_impresión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2022-06-16T22:24:26Z</cp:lastPrinted>
  <dcterms:created xsi:type="dcterms:W3CDTF">2020-11-27T12:49:26Z</dcterms:created>
  <dcterms:modified xsi:type="dcterms:W3CDTF">2022-06-22T15:09:22Z</dcterms:modified>
</cp:coreProperties>
</file>