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-105" yWindow="-105" windowWidth="19425" windowHeight="10305"/>
  </bookViews>
  <sheets>
    <sheet name="MELON TUNEL" sheetId="1" r:id="rId1"/>
  </sheets>
  <definedNames>
    <definedName name="_xlnm.Print_Area" localSheetId="0">'MELON TUNEL'!$A$2:$G$106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64" i="1" l="1"/>
  <c r="G63" i="1"/>
  <c r="G62" i="1"/>
  <c r="G60" i="1"/>
  <c r="G58" i="1"/>
  <c r="G57" i="1" l="1"/>
  <c r="G55" i="1"/>
  <c r="G54" i="1"/>
  <c r="G53" i="1"/>
  <c r="G51" i="1"/>
  <c r="G46" i="1"/>
  <c r="G45" i="1"/>
  <c r="G44" i="1"/>
  <c r="G43" i="1"/>
  <c r="G42" i="1"/>
  <c r="G41" i="1"/>
  <c r="G40" i="1"/>
  <c r="G35" i="1"/>
  <c r="G30" i="1"/>
  <c r="G29" i="1"/>
  <c r="G28" i="1"/>
  <c r="G27" i="1"/>
  <c r="G26" i="1"/>
  <c r="G25" i="1"/>
  <c r="G24" i="1"/>
  <c r="G23" i="1"/>
  <c r="G22" i="1"/>
  <c r="G21" i="1"/>
  <c r="G12" i="1"/>
  <c r="G78" i="1" s="1"/>
  <c r="G31" i="1" l="1"/>
  <c r="C94" i="1" s="1"/>
  <c r="G65" i="1"/>
  <c r="C97" i="1" s="1"/>
  <c r="G47" i="1"/>
  <c r="C96" i="1" s="1"/>
  <c r="G36" i="1" l="1"/>
  <c r="G71" i="1"/>
  <c r="G73" i="1" l="1"/>
  <c r="G75" i="1" s="1"/>
  <c r="G76" i="1" s="1"/>
  <c r="C95" i="1"/>
  <c r="C98" i="1" l="1"/>
  <c r="C99" i="1"/>
  <c r="C100" i="1" s="1"/>
  <c r="D95" i="1" s="1"/>
  <c r="G77" i="1"/>
  <c r="E105" i="1" s="1"/>
  <c r="D97" i="1" l="1"/>
  <c r="D96" i="1"/>
  <c r="D94" i="1"/>
  <c r="D98" i="1"/>
  <c r="C105" i="1"/>
  <c r="G79" i="1"/>
  <c r="D105" i="1"/>
  <c r="D99" i="1"/>
  <c r="D100" i="1" l="1"/>
</calcChain>
</file>

<file path=xl/sharedStrings.xml><?xml version="1.0" encoding="utf-8"?>
<sst xmlns="http://schemas.openxmlformats.org/spreadsheetml/2006/main" count="201" uniqueCount="136">
  <si>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</si>
  <si>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</si>
  <si>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</si>
  <si>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</si>
  <si>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</si>
  <si>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</si>
  <si>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</si>
  <si>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</si>
  <si>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</si>
  <si>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</si>
  <si>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</si>
  <si>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</si>
  <si>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</si>
  <si>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</si>
  <si>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</si>
  <si>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</si>
  <si>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</si>
  <si>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</si>
  <si>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</si>
  <si>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</si>
  <si>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</si>
  <si>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</si>
  <si>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</si>
  <si>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</si>
  <si>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</si>
  <si>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</si>
  <si>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</si>
  <si>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</si>
  <si>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</si>
  <si>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</si>
  <si>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</si>
  <si>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</si>
  <si>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</si>
  <si>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</si>
  <si>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</si>
  <si>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</si>
  <si>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</si>
  <si>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</si>
  <si>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</si>
  <si>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</si>
  <si>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</si>
  <si>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</si>
  <si>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</si>
  <si>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</si>
  <si>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</si>
  <si>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</si>
  <si>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</si>
  <si>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</si>
  <si>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</si>
  <si>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</si>
  <si>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</si>
  <si>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</si>
  <si>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</si>
  <si>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</si>
  <si>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</si>
  <si>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</si>
  <si>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</si>
  <si>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</si>
  <si>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</si>
  <si>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</si>
  <si>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</si>
  <si>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</si>
  <si>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</si>
  <si>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</si>
  <si>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</si>
  <si>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</si>
  <si>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MELON CON TUNEL</t>
  </si>
  <si>
    <t>Early Dew, Sundew, Dreamdew, Nun de miel, Araucano, Fenix</t>
  </si>
  <si>
    <t xml:space="preserve">Nov -Dic </t>
  </si>
  <si>
    <t>B. O'Higgins</t>
  </si>
  <si>
    <t>San Vicente</t>
  </si>
  <si>
    <t>Mayorista</t>
  </si>
  <si>
    <t>Todas</t>
  </si>
  <si>
    <t>Nov.-Dic.</t>
  </si>
  <si>
    <t>Heladas, lluvias</t>
  </si>
  <si>
    <t>Colocar mulch</t>
  </si>
  <si>
    <t>Julio</t>
  </si>
  <si>
    <t>Colocar arcos y túnel</t>
  </si>
  <si>
    <t>Julio - Agosto</t>
  </si>
  <si>
    <t>Plantación</t>
  </si>
  <si>
    <t>Agosto - Septiembre</t>
  </si>
  <si>
    <t>Manejo de túneles</t>
  </si>
  <si>
    <t>Agosto - Octubre</t>
  </si>
  <si>
    <t>Sacar túneles</t>
  </si>
  <si>
    <t>Octubre</t>
  </si>
  <si>
    <t>Control de malezas manual</t>
  </si>
  <si>
    <t>Septiembre - Noviembre</t>
  </si>
  <si>
    <t>Aplicación de fertilizantes</t>
  </si>
  <si>
    <t>Octubre - Noviembre</t>
  </si>
  <si>
    <t>Manejo de guias</t>
  </si>
  <si>
    <t>Aplicación de pesticidas</t>
  </si>
  <si>
    <t>Agosto - Diciembre</t>
  </si>
  <si>
    <t>Cosecha y carga</t>
  </si>
  <si>
    <t>Noviembre - Diciembre</t>
  </si>
  <si>
    <t>Corrida surco</t>
  </si>
  <si>
    <t>Septiembre</t>
  </si>
  <si>
    <t>Rastraje</t>
  </si>
  <si>
    <t>Melgadura, mesa</t>
  </si>
  <si>
    <t>Acequiadura</t>
  </si>
  <si>
    <t>Septiembre - Diciembre</t>
  </si>
  <si>
    <t>Acarreo de insumos</t>
  </si>
  <si>
    <t>Agosto - Noviembre</t>
  </si>
  <si>
    <t>Tractoelevador</t>
  </si>
  <si>
    <t>Enero - Febrero</t>
  </si>
  <si>
    <t>Plantines</t>
  </si>
  <si>
    <t>c/u</t>
  </si>
  <si>
    <t>Septiembre - Octubre.</t>
  </si>
  <si>
    <t>Mezcla hortalicera</t>
  </si>
  <si>
    <t>Urea granulada</t>
  </si>
  <si>
    <t>Nitrato de potasio</t>
  </si>
  <si>
    <t>FUNGICIDAS</t>
  </si>
  <si>
    <t>Aliette 80% WP</t>
  </si>
  <si>
    <t>lt</t>
  </si>
  <si>
    <t>Trigard 75 wp</t>
  </si>
  <si>
    <t>Rendimiento (unid./hà)</t>
  </si>
  <si>
    <t>Costo unitario ($/unid.) (*)</t>
  </si>
  <si>
    <t>Nemastop</t>
  </si>
  <si>
    <t>Gramoxone Super</t>
  </si>
  <si>
    <t>Zero 5 EC</t>
  </si>
  <si>
    <t>Vertimec 018 EC</t>
  </si>
  <si>
    <t>8. La recomendación es solo referencial</t>
  </si>
  <si>
    <t>7. Producto puesto en Lo Valledor</t>
  </si>
  <si>
    <t>Plastico para Mulch</t>
  </si>
  <si>
    <t>Plastico para Tunel</t>
  </si>
  <si>
    <t>agosto</t>
  </si>
  <si>
    <t>1600</t>
  </si>
  <si>
    <t>256.000</t>
  </si>
  <si>
    <t>250</t>
  </si>
  <si>
    <t>350</t>
  </si>
  <si>
    <t>Flete</t>
  </si>
  <si>
    <t>Derecho Ingreso Feria</t>
  </si>
  <si>
    <t>Unidades</t>
  </si>
  <si>
    <t>noviembre-diciembre</t>
  </si>
  <si>
    <t>RENDIMIENTO (unidad/Há.)</t>
  </si>
  <si>
    <t>PRECIO ESPERADO ($/unidad)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</si>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</sst>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9" fillId="0" borderId="21"/>
    <xf numFmtId="41" fontId="20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13" fillId="8" borderId="53" xfId="0" applyNumberFormat="1" applyFont="1" applyFill="1" applyBorder="1" applyAlignment="1">
      <alignment vertical="center"/>
    </xf>
    <xf numFmtId="3" fontId="13" fillId="8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/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/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49" fontId="4" fillId="2" borderId="57" xfId="0" applyNumberFormat="1" applyFont="1" applyFill="1" applyBorder="1" applyAlignment="1">
      <alignment horizontal="right" wrapText="1"/>
    </xf>
    <xf numFmtId="3" fontId="4" fillId="2" borderId="57" xfId="0" applyNumberFormat="1" applyFont="1" applyFill="1" applyBorder="1" applyAlignment="1">
      <alignment horizontal="right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49" fontId="4" fillId="2" borderId="58" xfId="0" applyNumberFormat="1" applyFont="1" applyFill="1" applyBorder="1" applyAlignment="1">
      <alignment horizontal="center" wrapText="1"/>
    </xf>
    <xf numFmtId="164" fontId="4" fillId="2" borderId="58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 applyAlignment="1"/>
    <xf numFmtId="49" fontId="4" fillId="2" borderId="55" xfId="0" applyNumberFormat="1" applyFont="1" applyFill="1" applyBorder="1" applyAlignment="1">
      <alignment horizontal="center" wrapText="1"/>
    </xf>
    <xf numFmtId="164" fontId="4" fillId="2" borderId="55" xfId="0" applyNumberFormat="1" applyFont="1" applyFill="1" applyBorder="1" applyAlignment="1"/>
    <xf numFmtId="3" fontId="4" fillId="2" borderId="60" xfId="0" applyNumberFormat="1" applyFont="1" applyFill="1" applyBorder="1" applyAlignment="1"/>
    <xf numFmtId="41" fontId="4" fillId="2" borderId="6" xfId="2" applyFont="1" applyFill="1" applyBorder="1" applyAlignment="1"/>
    <xf numFmtId="165" fontId="21" fillId="5" borderId="27" xfId="0" applyNumberFormat="1" applyFont="1" applyFill="1" applyBorder="1" applyAlignment="1">
      <alignment vertical="center"/>
    </xf>
    <xf numFmtId="165" fontId="21" fillId="3" borderId="29" xfId="0" applyNumberFormat="1" applyFont="1" applyFill="1" applyBorder="1" applyAlignment="1">
      <alignment vertical="center"/>
    </xf>
    <xf numFmtId="165" fontId="21" fillId="5" borderId="29" xfId="0" applyNumberFormat="1" applyFont="1" applyFill="1" applyBorder="1" applyAlignment="1">
      <alignment vertical="center"/>
    </xf>
    <xf numFmtId="165" fontId="21" fillId="6" borderId="32" xfId="0" applyNumberFormat="1" applyFont="1" applyFill="1" applyBorder="1" applyAlignment="1">
      <alignment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6"/>
  <sheetViews>
    <sheetView showGridLines="0" tabSelected="1" zoomScale="120" zoomScaleNormal="120" workbookViewId="0">
      <selection activeCell="H10" sqref="H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66</v>
      </c>
      <c r="D9" s="8"/>
      <c r="E9" s="155" t="s">
        <v>133</v>
      </c>
      <c r="F9" s="156"/>
      <c r="G9" s="9">
        <v>35000</v>
      </c>
    </row>
    <row r="10" spans="1:7" ht="26.25" customHeight="1" x14ac:dyDescent="0.25">
      <c r="A10" s="5"/>
      <c r="B10" s="10" t="s">
        <v>1</v>
      </c>
      <c r="C10" s="11" t="s">
        <v>67</v>
      </c>
      <c r="D10" s="12"/>
      <c r="E10" s="153" t="s">
        <v>2</v>
      </c>
      <c r="F10" s="154"/>
      <c r="G10" s="13" t="s">
        <v>68</v>
      </c>
    </row>
    <row r="11" spans="1:7" ht="12" customHeight="1" x14ac:dyDescent="0.25">
      <c r="A11" s="5"/>
      <c r="B11" s="10" t="s">
        <v>3</v>
      </c>
      <c r="C11" s="11" t="s">
        <v>4</v>
      </c>
      <c r="D11" s="12"/>
      <c r="E11" s="153" t="s">
        <v>134</v>
      </c>
      <c r="F11" s="154"/>
      <c r="G11" s="146">
        <v>400</v>
      </c>
    </row>
    <row r="12" spans="1:7" ht="12" customHeight="1" x14ac:dyDescent="0.25">
      <c r="A12" s="5"/>
      <c r="B12" s="10" t="s">
        <v>5</v>
      </c>
      <c r="C12" s="11" t="s">
        <v>69</v>
      </c>
      <c r="D12" s="12"/>
      <c r="E12" s="15" t="s">
        <v>6</v>
      </c>
      <c r="F12" s="16"/>
      <c r="G12" s="17">
        <f>G11*G9</f>
        <v>14000000</v>
      </c>
    </row>
    <row r="13" spans="1:7" ht="12" customHeight="1" x14ac:dyDescent="0.25">
      <c r="A13" s="5"/>
      <c r="B13" s="10" t="s">
        <v>7</v>
      </c>
      <c r="C13" s="11" t="s">
        <v>70</v>
      </c>
      <c r="D13" s="12"/>
      <c r="E13" s="153" t="s">
        <v>8</v>
      </c>
      <c r="F13" s="154"/>
      <c r="G13" s="13" t="s">
        <v>71</v>
      </c>
    </row>
    <row r="14" spans="1:7" ht="12" customHeight="1" x14ac:dyDescent="0.25">
      <c r="A14" s="5"/>
      <c r="B14" s="10" t="s">
        <v>9</v>
      </c>
      <c r="C14" s="11" t="s">
        <v>72</v>
      </c>
      <c r="D14" s="12"/>
      <c r="E14" s="153" t="s">
        <v>10</v>
      </c>
      <c r="F14" s="154"/>
      <c r="G14" s="13" t="s">
        <v>73</v>
      </c>
    </row>
    <row r="15" spans="1:7" ht="12" customHeight="1" x14ac:dyDescent="0.25">
      <c r="A15" s="5"/>
      <c r="B15" s="10" t="s">
        <v>11</v>
      </c>
      <c r="C15" s="11" t="s">
        <v>135</v>
      </c>
      <c r="D15" s="12"/>
      <c r="E15" s="157" t="s">
        <v>12</v>
      </c>
      <c r="F15" s="158"/>
      <c r="G15" s="14" t="s">
        <v>74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9" t="s">
        <v>13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14</v>
      </c>
      <c r="C19" s="28"/>
      <c r="D19" s="29"/>
      <c r="E19" s="29"/>
      <c r="F19" s="29"/>
      <c r="G19" s="29"/>
    </row>
    <row r="20" spans="1:7" ht="24" x14ac:dyDescent="0.25">
      <c r="A20" s="23"/>
      <c r="B20" s="30" t="s">
        <v>15</v>
      </c>
      <c r="C20" s="30" t="s">
        <v>16</v>
      </c>
      <c r="D20" s="30" t="s">
        <v>17</v>
      </c>
      <c r="E20" s="30" t="s">
        <v>18</v>
      </c>
      <c r="F20" s="30" t="s">
        <v>19</v>
      </c>
      <c r="G20" s="30" t="s">
        <v>20</v>
      </c>
    </row>
    <row r="21" spans="1:7" ht="12" customHeight="1" x14ac:dyDescent="0.25">
      <c r="A21" s="23"/>
      <c r="B21" s="116" t="s">
        <v>75</v>
      </c>
      <c r="C21" s="31" t="s">
        <v>21</v>
      </c>
      <c r="D21" s="32">
        <v>6</v>
      </c>
      <c r="E21" s="116" t="s">
        <v>76</v>
      </c>
      <c r="F21" s="17">
        <v>25000</v>
      </c>
      <c r="G21" s="17">
        <f t="shared" ref="G21:G30" si="0">+D21*F21</f>
        <v>150000</v>
      </c>
    </row>
    <row r="22" spans="1:7" ht="12" customHeight="1" x14ac:dyDescent="0.25">
      <c r="A22" s="23"/>
      <c r="B22" s="116" t="s">
        <v>77</v>
      </c>
      <c r="C22" s="31" t="s">
        <v>21</v>
      </c>
      <c r="D22" s="32">
        <v>9</v>
      </c>
      <c r="E22" s="116" t="s">
        <v>78</v>
      </c>
      <c r="F22" s="17">
        <v>25000</v>
      </c>
      <c r="G22" s="17">
        <f t="shared" si="0"/>
        <v>225000</v>
      </c>
    </row>
    <row r="23" spans="1:7" ht="12" customHeight="1" x14ac:dyDescent="0.25">
      <c r="A23" s="23"/>
      <c r="B23" s="116" t="s">
        <v>79</v>
      </c>
      <c r="C23" s="31" t="s">
        <v>21</v>
      </c>
      <c r="D23" s="32">
        <v>6</v>
      </c>
      <c r="E23" s="116" t="s">
        <v>80</v>
      </c>
      <c r="F23" s="17">
        <v>25000</v>
      </c>
      <c r="G23" s="17">
        <f t="shared" si="0"/>
        <v>150000</v>
      </c>
    </row>
    <row r="24" spans="1:7" ht="12" customHeight="1" x14ac:dyDescent="0.25">
      <c r="A24" s="23"/>
      <c r="B24" s="116" t="s">
        <v>81</v>
      </c>
      <c r="C24" s="31" t="s">
        <v>21</v>
      </c>
      <c r="D24" s="32">
        <v>8</v>
      </c>
      <c r="E24" s="116" t="s">
        <v>82</v>
      </c>
      <c r="F24" s="17">
        <v>25000</v>
      </c>
      <c r="G24" s="17">
        <f t="shared" si="0"/>
        <v>200000</v>
      </c>
    </row>
    <row r="25" spans="1:7" ht="12" customHeight="1" x14ac:dyDescent="0.25">
      <c r="A25" s="2"/>
      <c r="B25" s="116" t="s">
        <v>83</v>
      </c>
      <c r="C25" s="31" t="s">
        <v>21</v>
      </c>
      <c r="D25" s="32">
        <v>4</v>
      </c>
      <c r="E25" s="116" t="s">
        <v>84</v>
      </c>
      <c r="F25" s="17">
        <v>25000</v>
      </c>
      <c r="G25" s="17">
        <f t="shared" si="0"/>
        <v>100000</v>
      </c>
    </row>
    <row r="26" spans="1:7" ht="12" customHeight="1" x14ac:dyDescent="0.25">
      <c r="A26" s="5"/>
      <c r="B26" s="116" t="s">
        <v>85</v>
      </c>
      <c r="C26" s="31" t="s">
        <v>21</v>
      </c>
      <c r="D26" s="32">
        <v>2</v>
      </c>
      <c r="E26" s="116" t="s">
        <v>86</v>
      </c>
      <c r="F26" s="17">
        <v>25000</v>
      </c>
      <c r="G26" s="17">
        <f t="shared" si="0"/>
        <v>50000</v>
      </c>
    </row>
    <row r="27" spans="1:7" ht="12" customHeight="1" x14ac:dyDescent="0.25">
      <c r="A27" s="5"/>
      <c r="B27" s="116" t="s">
        <v>87</v>
      </c>
      <c r="C27" s="31" t="s">
        <v>21</v>
      </c>
      <c r="D27" s="32">
        <v>4</v>
      </c>
      <c r="E27" s="116" t="s">
        <v>88</v>
      </c>
      <c r="F27" s="17">
        <v>25000</v>
      </c>
      <c r="G27" s="17">
        <f t="shared" si="0"/>
        <v>100000</v>
      </c>
    </row>
    <row r="28" spans="1:7" ht="12" customHeight="1" x14ac:dyDescent="0.25">
      <c r="A28" s="5"/>
      <c r="B28" s="116" t="s">
        <v>89</v>
      </c>
      <c r="C28" s="31" t="s">
        <v>21</v>
      </c>
      <c r="D28" s="32">
        <v>3</v>
      </c>
      <c r="E28" s="116" t="s">
        <v>86</v>
      </c>
      <c r="F28" s="17">
        <v>25000</v>
      </c>
      <c r="G28" s="17">
        <f t="shared" si="0"/>
        <v>75000</v>
      </c>
    </row>
    <row r="29" spans="1:7" ht="12" customHeight="1" x14ac:dyDescent="0.25">
      <c r="A29" s="5"/>
      <c r="B29" s="116" t="s">
        <v>90</v>
      </c>
      <c r="C29" s="31" t="s">
        <v>21</v>
      </c>
      <c r="D29" s="32">
        <v>5</v>
      </c>
      <c r="E29" s="116" t="s">
        <v>91</v>
      </c>
      <c r="F29" s="17">
        <v>25000</v>
      </c>
      <c r="G29" s="17">
        <f t="shared" si="0"/>
        <v>125000</v>
      </c>
    </row>
    <row r="30" spans="1:7" ht="12" customHeight="1" x14ac:dyDescent="0.25">
      <c r="A30" s="2"/>
      <c r="B30" s="116" t="s">
        <v>92</v>
      </c>
      <c r="C30" s="31" t="s">
        <v>21</v>
      </c>
      <c r="D30" s="32">
        <v>60</v>
      </c>
      <c r="E30" s="116" t="s">
        <v>93</v>
      </c>
      <c r="F30" s="17">
        <v>25000</v>
      </c>
      <c r="G30" s="17">
        <f t="shared" si="0"/>
        <v>1500000</v>
      </c>
    </row>
    <row r="31" spans="1:7" ht="12" customHeight="1" x14ac:dyDescent="0.25">
      <c r="A31" s="5"/>
      <c r="B31" s="33" t="s">
        <v>22</v>
      </c>
      <c r="C31" s="34"/>
      <c r="D31" s="34"/>
      <c r="E31" s="34"/>
      <c r="F31" s="35"/>
      <c r="G31" s="36">
        <f>SUM(G21:G30)</f>
        <v>2675000</v>
      </c>
    </row>
    <row r="32" spans="1:7" ht="24" customHeight="1" x14ac:dyDescent="0.25">
      <c r="A32" s="5"/>
      <c r="B32" s="24"/>
      <c r="C32" s="26"/>
      <c r="D32" s="26"/>
      <c r="E32" s="26"/>
      <c r="F32" s="37"/>
      <c r="G32" s="37"/>
    </row>
    <row r="33" spans="1:7" ht="12.75" customHeight="1" x14ac:dyDescent="0.25">
      <c r="A33" s="23"/>
      <c r="B33" s="38" t="s">
        <v>23</v>
      </c>
      <c r="C33" s="39"/>
      <c r="D33" s="40"/>
      <c r="E33" s="40"/>
      <c r="F33" s="41"/>
      <c r="G33" s="41"/>
    </row>
    <row r="34" spans="1:7" ht="24" x14ac:dyDescent="0.25">
      <c r="A34" s="23"/>
      <c r="B34" s="42" t="s">
        <v>15</v>
      </c>
      <c r="C34" s="43" t="s">
        <v>16</v>
      </c>
      <c r="D34" s="43" t="s">
        <v>17</v>
      </c>
      <c r="E34" s="42" t="s">
        <v>18</v>
      </c>
      <c r="F34" s="43" t="s">
        <v>19</v>
      </c>
      <c r="G34" s="42" t="s">
        <v>20</v>
      </c>
    </row>
    <row r="35" spans="1:7" ht="12.75" customHeight="1" x14ac:dyDescent="0.25">
      <c r="A35" s="23"/>
      <c r="B35" s="116" t="s">
        <v>94</v>
      </c>
      <c r="C35" s="31" t="s">
        <v>65</v>
      </c>
      <c r="D35" s="32">
        <v>3</v>
      </c>
      <c r="E35" s="116" t="s">
        <v>84</v>
      </c>
      <c r="F35" s="17">
        <v>25000</v>
      </c>
      <c r="G35" s="17">
        <f>+D35*F35</f>
        <v>75000</v>
      </c>
    </row>
    <row r="36" spans="1:7" ht="12.75" customHeight="1" x14ac:dyDescent="0.25">
      <c r="A36" s="23"/>
      <c r="B36" s="44" t="s">
        <v>24</v>
      </c>
      <c r="C36" s="45"/>
      <c r="D36" s="45"/>
      <c r="E36" s="45"/>
      <c r="F36" s="46"/>
      <c r="G36" s="115">
        <f>SUM(G35)</f>
        <v>75000</v>
      </c>
    </row>
    <row r="37" spans="1:7" ht="12.75" customHeight="1" x14ac:dyDescent="0.25">
      <c r="A37" s="23"/>
      <c r="B37" s="47"/>
      <c r="C37" s="48"/>
      <c r="D37" s="48"/>
      <c r="E37" s="48"/>
      <c r="F37" s="49"/>
      <c r="G37" s="49"/>
    </row>
    <row r="38" spans="1:7" ht="12.75" customHeight="1" x14ac:dyDescent="0.25">
      <c r="A38" s="23"/>
      <c r="B38" s="38" t="s">
        <v>25</v>
      </c>
      <c r="C38" s="39"/>
      <c r="D38" s="40"/>
      <c r="E38" s="40"/>
      <c r="F38" s="41"/>
      <c r="G38" s="41"/>
    </row>
    <row r="39" spans="1:7" ht="25.5" customHeight="1" x14ac:dyDescent="0.25">
      <c r="A39" s="23"/>
      <c r="B39" s="50" t="s">
        <v>15</v>
      </c>
      <c r="C39" s="50" t="s">
        <v>16</v>
      </c>
      <c r="D39" s="50" t="s">
        <v>17</v>
      </c>
      <c r="E39" s="50" t="s">
        <v>18</v>
      </c>
      <c r="F39" s="51" t="s">
        <v>19</v>
      </c>
      <c r="G39" s="50" t="s">
        <v>20</v>
      </c>
    </row>
    <row r="40" spans="1:7" ht="12" customHeight="1" x14ac:dyDescent="0.25">
      <c r="A40" s="23"/>
      <c r="B40" s="116" t="s">
        <v>27</v>
      </c>
      <c r="C40" s="31" t="s">
        <v>26</v>
      </c>
      <c r="D40" s="32">
        <v>0.4</v>
      </c>
      <c r="E40" s="14" t="s">
        <v>95</v>
      </c>
      <c r="F40" s="17">
        <v>237500</v>
      </c>
      <c r="G40" s="17">
        <f t="shared" ref="G40:G46" si="1">+F40*D40</f>
        <v>95000</v>
      </c>
    </row>
    <row r="41" spans="1:7" ht="12" customHeight="1" x14ac:dyDescent="0.25">
      <c r="A41" s="23"/>
      <c r="B41" s="116" t="s">
        <v>96</v>
      </c>
      <c r="C41" s="31" t="s">
        <v>26</v>
      </c>
      <c r="D41" s="32">
        <v>0.4</v>
      </c>
      <c r="E41" s="14" t="s">
        <v>95</v>
      </c>
      <c r="F41" s="17">
        <v>150000</v>
      </c>
      <c r="G41" s="17">
        <f t="shared" si="1"/>
        <v>60000</v>
      </c>
    </row>
    <row r="42" spans="1:7" ht="12" customHeight="1" x14ac:dyDescent="0.25">
      <c r="A42" s="23"/>
      <c r="B42" s="116" t="s">
        <v>97</v>
      </c>
      <c r="C42" s="31" t="s">
        <v>26</v>
      </c>
      <c r="D42" s="32">
        <v>0.3</v>
      </c>
      <c r="E42" s="14" t="s">
        <v>95</v>
      </c>
      <c r="F42" s="17">
        <v>150000</v>
      </c>
      <c r="G42" s="17">
        <f t="shared" si="1"/>
        <v>45000</v>
      </c>
    </row>
    <row r="43" spans="1:7" ht="12" customHeight="1" x14ac:dyDescent="0.25">
      <c r="A43" s="23"/>
      <c r="B43" s="116" t="s">
        <v>98</v>
      </c>
      <c r="C43" s="31" t="s">
        <v>26</v>
      </c>
      <c r="D43" s="32">
        <v>0.2</v>
      </c>
      <c r="E43" s="14" t="s">
        <v>99</v>
      </c>
      <c r="F43" s="17">
        <v>150000</v>
      </c>
      <c r="G43" s="17">
        <f t="shared" si="1"/>
        <v>30000</v>
      </c>
    </row>
    <row r="44" spans="1:7" ht="12" customHeight="1" x14ac:dyDescent="0.25">
      <c r="A44" s="23"/>
      <c r="B44" s="116" t="s">
        <v>100</v>
      </c>
      <c r="C44" s="31" t="s">
        <v>26</v>
      </c>
      <c r="D44" s="32">
        <v>0.2</v>
      </c>
      <c r="E44" s="14" t="s">
        <v>101</v>
      </c>
      <c r="F44" s="17">
        <v>150000</v>
      </c>
      <c r="G44" s="17">
        <f t="shared" si="1"/>
        <v>30000</v>
      </c>
    </row>
    <row r="45" spans="1:7" ht="12" customHeight="1" x14ac:dyDescent="0.25">
      <c r="A45" s="23"/>
      <c r="B45" s="116" t="s">
        <v>90</v>
      </c>
      <c r="C45" s="31" t="s">
        <v>26</v>
      </c>
      <c r="D45" s="32">
        <v>7</v>
      </c>
      <c r="E45" s="14" t="s">
        <v>95</v>
      </c>
      <c r="F45" s="17">
        <v>30000</v>
      </c>
      <c r="G45" s="17">
        <f t="shared" si="1"/>
        <v>210000</v>
      </c>
    </row>
    <row r="46" spans="1:7" ht="12" customHeight="1" x14ac:dyDescent="0.25">
      <c r="A46" s="23"/>
      <c r="B46" s="116" t="s">
        <v>102</v>
      </c>
      <c r="C46" s="31" t="s">
        <v>26</v>
      </c>
      <c r="D46" s="32">
        <v>1</v>
      </c>
      <c r="E46" s="14" t="s">
        <v>103</v>
      </c>
      <c r="F46" s="17">
        <v>160000</v>
      </c>
      <c r="G46" s="17">
        <f t="shared" si="1"/>
        <v>160000</v>
      </c>
    </row>
    <row r="47" spans="1:7" ht="12.75" customHeight="1" x14ac:dyDescent="0.25">
      <c r="A47" s="5"/>
      <c r="B47" s="52" t="s">
        <v>28</v>
      </c>
      <c r="C47" s="53"/>
      <c r="D47" s="53"/>
      <c r="E47" s="53"/>
      <c r="F47" s="54"/>
      <c r="G47" s="55">
        <f>SUM(G40:G46)</f>
        <v>630000</v>
      </c>
    </row>
    <row r="48" spans="1:7" ht="12" customHeight="1" x14ac:dyDescent="0.25">
      <c r="A48" s="2"/>
      <c r="B48" s="47"/>
      <c r="C48" s="48"/>
      <c r="D48" s="48"/>
      <c r="E48" s="48"/>
      <c r="F48" s="49"/>
      <c r="G48" s="49"/>
    </row>
    <row r="49" spans="1:7" ht="12" customHeight="1" x14ac:dyDescent="0.25">
      <c r="A49" s="5"/>
      <c r="B49" s="38" t="s">
        <v>29</v>
      </c>
      <c r="C49" s="39"/>
      <c r="D49" s="40"/>
      <c r="E49" s="40"/>
      <c r="F49" s="41"/>
      <c r="G49" s="41"/>
    </row>
    <row r="50" spans="1:7" ht="24" customHeight="1" x14ac:dyDescent="0.25">
      <c r="A50" s="5"/>
      <c r="B50" s="51" t="s">
        <v>30</v>
      </c>
      <c r="C50" s="51" t="s">
        <v>31</v>
      </c>
      <c r="D50" s="51" t="s">
        <v>32</v>
      </c>
      <c r="E50" s="51" t="s">
        <v>18</v>
      </c>
      <c r="F50" s="51" t="s">
        <v>19</v>
      </c>
      <c r="G50" s="51" t="s">
        <v>20</v>
      </c>
    </row>
    <row r="51" spans="1:7" ht="12" customHeight="1" x14ac:dyDescent="0.25">
      <c r="A51" s="23"/>
      <c r="B51" s="117" t="s">
        <v>104</v>
      </c>
      <c r="C51" s="57" t="s">
        <v>105</v>
      </c>
      <c r="D51" s="58">
        <v>10000</v>
      </c>
      <c r="E51" s="57" t="s">
        <v>106</v>
      </c>
      <c r="F51" s="59">
        <v>180</v>
      </c>
      <c r="G51" s="59">
        <f>+F51*D51</f>
        <v>1800000</v>
      </c>
    </row>
    <row r="52" spans="1:7" ht="12" customHeight="1" x14ac:dyDescent="0.25">
      <c r="A52" s="23"/>
      <c r="B52" s="56" t="s">
        <v>33</v>
      </c>
      <c r="C52" s="57"/>
      <c r="D52" s="58"/>
      <c r="E52" s="57"/>
      <c r="F52" s="59"/>
      <c r="G52" s="59"/>
    </row>
    <row r="53" spans="1:7" ht="12" customHeight="1" x14ac:dyDescent="0.25">
      <c r="A53" s="23"/>
      <c r="B53" s="117" t="s">
        <v>107</v>
      </c>
      <c r="C53" s="57" t="s">
        <v>34</v>
      </c>
      <c r="D53" s="58">
        <v>450</v>
      </c>
      <c r="E53" s="57" t="s">
        <v>106</v>
      </c>
      <c r="F53" s="124">
        <v>1300</v>
      </c>
      <c r="G53" s="59">
        <f>+F53*D53</f>
        <v>585000</v>
      </c>
    </row>
    <row r="54" spans="1:7" ht="12" customHeight="1" x14ac:dyDescent="0.25">
      <c r="A54" s="23"/>
      <c r="B54" s="117" t="s">
        <v>108</v>
      </c>
      <c r="C54" s="57" t="s">
        <v>34</v>
      </c>
      <c r="D54" s="58">
        <v>300</v>
      </c>
      <c r="E54" s="57" t="s">
        <v>86</v>
      </c>
      <c r="F54" s="59">
        <v>1200</v>
      </c>
      <c r="G54" s="59">
        <f>+F54*D54</f>
        <v>360000</v>
      </c>
    </row>
    <row r="55" spans="1:7" ht="12" customHeight="1" x14ac:dyDescent="0.25">
      <c r="A55" s="23"/>
      <c r="B55" s="117" t="s">
        <v>109</v>
      </c>
      <c r="C55" s="57" t="s">
        <v>34</v>
      </c>
      <c r="D55" s="58">
        <v>350</v>
      </c>
      <c r="E55" s="57" t="s">
        <v>86</v>
      </c>
      <c r="F55" s="59">
        <v>1920</v>
      </c>
      <c r="G55" s="59">
        <f>+F55*D55</f>
        <v>672000</v>
      </c>
    </row>
    <row r="56" spans="1:7" ht="12" customHeight="1" x14ac:dyDescent="0.25">
      <c r="A56" s="23"/>
      <c r="B56" s="56" t="s">
        <v>110</v>
      </c>
      <c r="C56" s="57"/>
      <c r="D56" s="58"/>
      <c r="E56" s="57"/>
      <c r="F56" s="59"/>
      <c r="G56" s="59"/>
    </row>
    <row r="57" spans="1:7" ht="12" customHeight="1" x14ac:dyDescent="0.25">
      <c r="A57" s="23"/>
      <c r="B57" s="117" t="s">
        <v>111</v>
      </c>
      <c r="C57" s="57" t="s">
        <v>34</v>
      </c>
      <c r="D57" s="58">
        <v>3</v>
      </c>
      <c r="E57" s="57" t="s">
        <v>84</v>
      </c>
      <c r="F57" s="124">
        <v>72519</v>
      </c>
      <c r="G57" s="59">
        <f>+F57*D57</f>
        <v>217557</v>
      </c>
    </row>
    <row r="58" spans="1:7" ht="12" customHeight="1" x14ac:dyDescent="0.25">
      <c r="A58" s="23"/>
      <c r="B58" s="120" t="s">
        <v>116</v>
      </c>
      <c r="C58" s="57" t="s">
        <v>112</v>
      </c>
      <c r="D58" s="121">
        <v>5</v>
      </c>
      <c r="E58" s="57" t="s">
        <v>88</v>
      </c>
      <c r="F58" s="122">
        <v>30000</v>
      </c>
      <c r="G58" s="122">
        <f>+D58*F58</f>
        <v>150000</v>
      </c>
    </row>
    <row r="59" spans="1:7" ht="12" customHeight="1" x14ac:dyDescent="0.25">
      <c r="A59" s="23"/>
      <c r="B59" s="56" t="s">
        <v>35</v>
      </c>
      <c r="C59" s="57"/>
      <c r="D59" s="58"/>
      <c r="E59" s="57"/>
      <c r="F59" s="59"/>
      <c r="G59" s="59"/>
    </row>
    <row r="60" spans="1:7" ht="12" customHeight="1" x14ac:dyDescent="0.25">
      <c r="A60" s="23"/>
      <c r="B60" s="120" t="s">
        <v>117</v>
      </c>
      <c r="C60" s="57" t="s">
        <v>112</v>
      </c>
      <c r="D60" s="121">
        <v>5</v>
      </c>
      <c r="E60" s="57" t="s">
        <v>84</v>
      </c>
      <c r="F60" s="122">
        <v>8000</v>
      </c>
      <c r="G60" s="122">
        <f>+D60*F60</f>
        <v>40000</v>
      </c>
    </row>
    <row r="61" spans="1:7" ht="12" customHeight="1" x14ac:dyDescent="0.25">
      <c r="A61" s="5"/>
      <c r="B61" s="56" t="s">
        <v>36</v>
      </c>
      <c r="C61" s="57"/>
      <c r="D61" s="58"/>
      <c r="E61" s="57"/>
      <c r="F61" s="59"/>
      <c r="G61" s="59"/>
    </row>
    <row r="62" spans="1:7" ht="12" customHeight="1" x14ac:dyDescent="0.25">
      <c r="A62" s="2"/>
      <c r="B62" s="123" t="s">
        <v>113</v>
      </c>
      <c r="C62" s="57" t="s">
        <v>34</v>
      </c>
      <c r="D62" s="121">
        <v>0.5</v>
      </c>
      <c r="E62" s="57" t="s">
        <v>88</v>
      </c>
      <c r="F62" s="122">
        <v>360000</v>
      </c>
      <c r="G62" s="122">
        <f>F62*D62</f>
        <v>180000</v>
      </c>
    </row>
    <row r="63" spans="1:7" ht="12" customHeight="1" x14ac:dyDescent="0.25">
      <c r="A63" s="5"/>
      <c r="B63" s="120" t="s">
        <v>118</v>
      </c>
      <c r="C63" s="57" t="s">
        <v>112</v>
      </c>
      <c r="D63" s="121">
        <v>0.2</v>
      </c>
      <c r="E63" s="57" t="s">
        <v>88</v>
      </c>
      <c r="F63" s="122">
        <v>36000</v>
      </c>
      <c r="G63" s="122">
        <f>F63*D63</f>
        <v>7200</v>
      </c>
    </row>
    <row r="64" spans="1:7" ht="12" customHeight="1" x14ac:dyDescent="0.25">
      <c r="A64" s="5"/>
      <c r="B64" s="123" t="s">
        <v>119</v>
      </c>
      <c r="C64" s="57" t="s">
        <v>112</v>
      </c>
      <c r="D64" s="121">
        <v>0.6</v>
      </c>
      <c r="E64" s="57" t="s">
        <v>88</v>
      </c>
      <c r="F64" s="122">
        <v>28000</v>
      </c>
      <c r="G64" s="122">
        <f>F64*D64</f>
        <v>16800</v>
      </c>
    </row>
    <row r="65" spans="1:7" ht="12.75" customHeight="1" x14ac:dyDescent="0.25">
      <c r="A65" s="23"/>
      <c r="B65" s="60" t="s">
        <v>37</v>
      </c>
      <c r="C65" s="61"/>
      <c r="D65" s="61"/>
      <c r="E65" s="61"/>
      <c r="F65" s="62"/>
      <c r="G65" s="63">
        <f>SUM(G51:G64)</f>
        <v>4028557</v>
      </c>
    </row>
    <row r="66" spans="1:7" ht="13.5" customHeight="1" x14ac:dyDescent="0.25">
      <c r="A66" s="5"/>
      <c r="B66" s="47"/>
      <c r="C66" s="48"/>
      <c r="D66" s="48"/>
      <c r="E66" s="64"/>
      <c r="F66" s="49"/>
      <c r="G66" s="49"/>
    </row>
    <row r="67" spans="1:7" ht="12" customHeight="1" x14ac:dyDescent="0.25">
      <c r="A67" s="2"/>
      <c r="B67" s="38" t="s">
        <v>38</v>
      </c>
      <c r="C67" s="39"/>
      <c r="D67" s="40"/>
      <c r="E67" s="40"/>
      <c r="F67" s="41"/>
      <c r="G67" s="41"/>
    </row>
    <row r="68" spans="1:7" ht="12" customHeight="1" x14ac:dyDescent="0.25">
      <c r="A68" s="77"/>
      <c r="B68" s="125" t="s">
        <v>39</v>
      </c>
      <c r="C68" s="126" t="s">
        <v>31</v>
      </c>
      <c r="D68" s="126" t="s">
        <v>32</v>
      </c>
      <c r="E68" s="125" t="s">
        <v>18</v>
      </c>
      <c r="F68" s="126" t="s">
        <v>19</v>
      </c>
      <c r="G68" s="125" t="s">
        <v>20</v>
      </c>
    </row>
    <row r="69" spans="1:7" ht="12" customHeight="1" x14ac:dyDescent="0.25">
      <c r="A69" s="77"/>
      <c r="B69" s="127" t="s">
        <v>122</v>
      </c>
      <c r="C69" s="128" t="s">
        <v>34</v>
      </c>
      <c r="D69" s="130" t="s">
        <v>127</v>
      </c>
      <c r="E69" s="128" t="s">
        <v>124</v>
      </c>
      <c r="F69" s="129" t="s">
        <v>125</v>
      </c>
      <c r="G69" s="129" t="s">
        <v>126</v>
      </c>
    </row>
    <row r="70" spans="1:7" ht="12" customHeight="1" x14ac:dyDescent="0.25">
      <c r="A70" s="77"/>
      <c r="B70" s="127" t="s">
        <v>123</v>
      </c>
      <c r="C70" s="128" t="s">
        <v>34</v>
      </c>
      <c r="D70" s="130" t="s">
        <v>128</v>
      </c>
      <c r="E70" s="128" t="s">
        <v>124</v>
      </c>
      <c r="F70" s="129" t="s">
        <v>125</v>
      </c>
      <c r="G70" s="145">
        <v>560000</v>
      </c>
    </row>
    <row r="71" spans="1:7" ht="12" customHeight="1" x14ac:dyDescent="0.25">
      <c r="A71" s="77"/>
      <c r="B71" s="131" t="s">
        <v>129</v>
      </c>
      <c r="C71" s="132" t="s">
        <v>131</v>
      </c>
      <c r="D71" s="133">
        <v>5</v>
      </c>
      <c r="E71" s="134" t="s">
        <v>132</v>
      </c>
      <c r="F71" s="135">
        <v>270000</v>
      </c>
      <c r="G71" s="133">
        <f>(D71*F71)</f>
        <v>1350000</v>
      </c>
    </row>
    <row r="72" spans="1:7" ht="12" customHeight="1" x14ac:dyDescent="0.25">
      <c r="A72" s="77"/>
      <c r="B72" s="140" t="s">
        <v>130</v>
      </c>
      <c r="C72" s="141" t="s">
        <v>131</v>
      </c>
      <c r="D72" s="142">
        <v>5</v>
      </c>
      <c r="E72" s="143" t="s">
        <v>132</v>
      </c>
      <c r="F72" s="144">
        <v>155000</v>
      </c>
      <c r="G72" s="142">
        <f>(D72*F72)</f>
        <v>775000</v>
      </c>
    </row>
    <row r="73" spans="1:7" ht="12" customHeight="1" x14ac:dyDescent="0.25">
      <c r="A73" s="77"/>
      <c r="B73" s="136" t="s">
        <v>40</v>
      </c>
      <c r="C73" s="137"/>
      <c r="D73" s="137"/>
      <c r="E73" s="137"/>
      <c r="F73" s="138"/>
      <c r="G73" s="139">
        <f>SUM(G69:G72)</f>
        <v>2685000</v>
      </c>
    </row>
    <row r="74" spans="1:7" ht="12" customHeight="1" x14ac:dyDescent="0.25">
      <c r="A74" s="77"/>
      <c r="B74" s="80"/>
      <c r="C74" s="80"/>
      <c r="D74" s="80"/>
      <c r="E74" s="80"/>
      <c r="F74" s="81"/>
      <c r="G74" s="81"/>
    </row>
    <row r="75" spans="1:7" ht="12" customHeight="1" x14ac:dyDescent="0.25">
      <c r="A75" s="77"/>
      <c r="B75" s="82" t="s">
        <v>41</v>
      </c>
      <c r="C75" s="83"/>
      <c r="D75" s="83"/>
      <c r="E75" s="83"/>
      <c r="F75" s="83"/>
      <c r="G75" s="147">
        <f>G31+G36+G47+G65+G73</f>
        <v>10093557</v>
      </c>
    </row>
    <row r="76" spans="1:7" ht="12" customHeight="1" x14ac:dyDescent="0.25">
      <c r="A76" s="77"/>
      <c r="B76" s="84" t="s">
        <v>42</v>
      </c>
      <c r="C76" s="66"/>
      <c r="D76" s="66"/>
      <c r="E76" s="66"/>
      <c r="F76" s="66"/>
      <c r="G76" s="148">
        <f>G75*0.05</f>
        <v>504677.85000000003</v>
      </c>
    </row>
    <row r="77" spans="1:7" ht="12.75" customHeight="1" x14ac:dyDescent="0.25">
      <c r="A77" s="77"/>
      <c r="B77" s="85" t="s">
        <v>43</v>
      </c>
      <c r="C77" s="65"/>
      <c r="D77" s="65"/>
      <c r="E77" s="65"/>
      <c r="F77" s="65"/>
      <c r="G77" s="149">
        <f>G76+G75</f>
        <v>10598234.85</v>
      </c>
    </row>
    <row r="78" spans="1:7" ht="12" customHeight="1" x14ac:dyDescent="0.25">
      <c r="A78" s="77"/>
      <c r="B78" s="84" t="s">
        <v>44</v>
      </c>
      <c r="C78" s="66"/>
      <c r="D78" s="66"/>
      <c r="E78" s="66"/>
      <c r="F78" s="66"/>
      <c r="G78" s="148">
        <f>G12</f>
        <v>14000000</v>
      </c>
    </row>
    <row r="79" spans="1:7" ht="12" customHeight="1" x14ac:dyDescent="0.25">
      <c r="A79" s="77"/>
      <c r="B79" s="86" t="s">
        <v>45</v>
      </c>
      <c r="C79" s="87"/>
      <c r="D79" s="87"/>
      <c r="E79" s="87"/>
      <c r="F79" s="87"/>
      <c r="G79" s="150">
        <f>G78-G77</f>
        <v>3401765.1500000004</v>
      </c>
    </row>
    <row r="80" spans="1:7" ht="12" customHeight="1" x14ac:dyDescent="0.25">
      <c r="A80" s="77"/>
      <c r="B80" s="78" t="s">
        <v>46</v>
      </c>
      <c r="C80" s="79"/>
      <c r="D80" s="79"/>
      <c r="E80" s="79"/>
      <c r="F80" s="79"/>
      <c r="G80" s="74"/>
    </row>
    <row r="81" spans="1:7" ht="12" customHeight="1" thickBot="1" x14ac:dyDescent="0.3">
      <c r="A81" s="77"/>
      <c r="B81" s="88"/>
      <c r="C81" s="79"/>
      <c r="D81" s="79"/>
      <c r="E81" s="79"/>
      <c r="F81" s="79"/>
      <c r="G81" s="74"/>
    </row>
    <row r="82" spans="1:7" ht="12" customHeight="1" x14ac:dyDescent="0.25">
      <c r="A82" s="77"/>
      <c r="B82" s="100" t="s">
        <v>47</v>
      </c>
      <c r="C82" s="101"/>
      <c r="D82" s="101"/>
      <c r="E82" s="101"/>
      <c r="F82" s="102"/>
      <c r="G82" s="74"/>
    </row>
    <row r="83" spans="1:7" ht="12" customHeight="1" x14ac:dyDescent="0.25">
      <c r="A83" s="77"/>
      <c r="B83" s="103" t="s">
        <v>48</v>
      </c>
      <c r="C83" s="76"/>
      <c r="D83" s="76"/>
      <c r="E83" s="76"/>
      <c r="F83" s="104"/>
      <c r="G83" s="74"/>
    </row>
    <row r="84" spans="1:7" ht="12.75" customHeight="1" x14ac:dyDescent="0.25">
      <c r="A84" s="77"/>
      <c r="B84" s="103" t="s">
        <v>49</v>
      </c>
      <c r="C84" s="76"/>
      <c r="D84" s="76"/>
      <c r="E84" s="76"/>
      <c r="F84" s="104"/>
      <c r="G84" s="74"/>
    </row>
    <row r="85" spans="1:7" ht="12.75" customHeight="1" x14ac:dyDescent="0.25">
      <c r="A85" s="77"/>
      <c r="B85" s="103" t="s">
        <v>50</v>
      </c>
      <c r="C85" s="76"/>
      <c r="D85" s="76"/>
      <c r="E85" s="76"/>
      <c r="F85" s="104"/>
      <c r="G85" s="74"/>
    </row>
    <row r="86" spans="1:7" ht="15" customHeight="1" x14ac:dyDescent="0.25">
      <c r="A86" s="77"/>
      <c r="B86" s="103" t="s">
        <v>51</v>
      </c>
      <c r="C86" s="76"/>
      <c r="D86" s="76"/>
      <c r="E86" s="76"/>
      <c r="F86" s="104"/>
      <c r="G86" s="74"/>
    </row>
    <row r="87" spans="1:7" ht="12" customHeight="1" x14ac:dyDescent="0.25">
      <c r="A87" s="77"/>
      <c r="B87" s="103" t="s">
        <v>52</v>
      </c>
      <c r="C87" s="76"/>
      <c r="D87" s="76"/>
      <c r="E87" s="76"/>
      <c r="F87" s="104"/>
      <c r="G87" s="74"/>
    </row>
    <row r="88" spans="1:7" ht="12" customHeight="1" x14ac:dyDescent="0.25">
      <c r="A88" s="77"/>
      <c r="B88" s="103" t="s">
        <v>53</v>
      </c>
      <c r="C88" s="76"/>
      <c r="D88" s="76"/>
      <c r="E88" s="76"/>
      <c r="F88" s="104"/>
      <c r="G88" s="74"/>
    </row>
    <row r="89" spans="1:7" ht="12" customHeight="1" x14ac:dyDescent="0.25">
      <c r="A89" s="77"/>
      <c r="B89" s="103" t="s">
        <v>121</v>
      </c>
      <c r="C89" s="76"/>
      <c r="D89" s="76"/>
      <c r="E89" s="76"/>
      <c r="F89" s="104"/>
      <c r="G89" s="74"/>
    </row>
    <row r="90" spans="1:7" ht="12" customHeight="1" thickBot="1" x14ac:dyDescent="0.3">
      <c r="A90" s="77"/>
      <c r="B90" s="105" t="s">
        <v>120</v>
      </c>
      <c r="C90" s="106"/>
      <c r="D90" s="106"/>
      <c r="E90" s="106"/>
      <c r="F90" s="107"/>
      <c r="G90" s="74"/>
    </row>
    <row r="91" spans="1:7" ht="12" customHeight="1" x14ac:dyDescent="0.25">
      <c r="A91" s="77"/>
      <c r="B91" s="98"/>
      <c r="C91" s="76"/>
      <c r="D91" s="76"/>
      <c r="E91" s="76"/>
      <c r="F91" s="76"/>
      <c r="G91" s="74"/>
    </row>
    <row r="92" spans="1:7" ht="12" customHeight="1" thickBot="1" x14ac:dyDescent="0.3">
      <c r="A92" s="77"/>
      <c r="B92" s="151" t="s">
        <v>54</v>
      </c>
      <c r="C92" s="152"/>
      <c r="D92" s="97"/>
      <c r="E92" s="68"/>
      <c r="F92" s="68"/>
      <c r="G92" s="74"/>
    </row>
    <row r="93" spans="1:7" ht="12" customHeight="1" x14ac:dyDescent="0.25">
      <c r="A93" s="77"/>
      <c r="B93" s="90" t="s">
        <v>39</v>
      </c>
      <c r="C93" s="69" t="s">
        <v>55</v>
      </c>
      <c r="D93" s="91" t="s">
        <v>56</v>
      </c>
      <c r="E93" s="68"/>
      <c r="F93" s="68"/>
      <c r="G93" s="74"/>
    </row>
    <row r="94" spans="1:7" ht="12" customHeight="1" x14ac:dyDescent="0.25">
      <c r="A94" s="77"/>
      <c r="B94" s="92" t="s">
        <v>57</v>
      </c>
      <c r="C94" s="70">
        <f>G31</f>
        <v>2675000</v>
      </c>
      <c r="D94" s="93">
        <f t="shared" ref="D94:D99" si="2">(C94/$C$100)</f>
        <v>0.25240052120566098</v>
      </c>
      <c r="E94" s="68"/>
      <c r="F94" s="68"/>
      <c r="G94" s="74"/>
    </row>
    <row r="95" spans="1:7" ht="12" customHeight="1" x14ac:dyDescent="0.25">
      <c r="A95" s="77"/>
      <c r="B95" s="92" t="s">
        <v>58</v>
      </c>
      <c r="C95" s="70">
        <f>G36</f>
        <v>75000</v>
      </c>
      <c r="D95" s="93">
        <f t="shared" si="2"/>
        <v>7.0766501272615228E-3</v>
      </c>
      <c r="E95" s="68"/>
      <c r="F95" s="68"/>
      <c r="G95" s="74"/>
    </row>
    <row r="96" spans="1:7" ht="12.75" customHeight="1" x14ac:dyDescent="0.25">
      <c r="A96" s="77"/>
      <c r="B96" s="92" t="s">
        <v>59</v>
      </c>
      <c r="C96" s="70">
        <f>G47</f>
        <v>630000</v>
      </c>
      <c r="D96" s="93">
        <f t="shared" si="2"/>
        <v>5.9443861068996788E-2</v>
      </c>
      <c r="E96" s="68"/>
      <c r="F96" s="68"/>
      <c r="G96" s="74"/>
    </row>
    <row r="97" spans="1:7" ht="12" customHeight="1" x14ac:dyDescent="0.25">
      <c r="A97" s="77"/>
      <c r="B97" s="92" t="s">
        <v>30</v>
      </c>
      <c r="C97" s="70">
        <f>G65</f>
        <v>4028557</v>
      </c>
      <c r="D97" s="93">
        <f t="shared" si="2"/>
        <v>0.38011584542307064</v>
      </c>
      <c r="E97" s="68"/>
      <c r="F97" s="68"/>
      <c r="G97" s="74"/>
    </row>
    <row r="98" spans="1:7" ht="12.75" customHeight="1" x14ac:dyDescent="0.25">
      <c r="A98" s="77"/>
      <c r="B98" s="92" t="s">
        <v>60</v>
      </c>
      <c r="C98" s="71">
        <f>G73</f>
        <v>2685000</v>
      </c>
      <c r="D98" s="93">
        <f t="shared" si="2"/>
        <v>0.25334407455596253</v>
      </c>
      <c r="E98" s="73"/>
      <c r="F98" s="73"/>
      <c r="G98" s="74"/>
    </row>
    <row r="99" spans="1:7" ht="12" customHeight="1" x14ac:dyDescent="0.25">
      <c r="A99" s="67"/>
      <c r="B99" s="92" t="s">
        <v>61</v>
      </c>
      <c r="C99" s="71">
        <f>G76</f>
        <v>504677.85000000003</v>
      </c>
      <c r="D99" s="93">
        <f t="shared" si="2"/>
        <v>4.7619047619047623E-2</v>
      </c>
      <c r="E99" s="73"/>
      <c r="F99" s="73"/>
      <c r="G99" s="74"/>
    </row>
    <row r="100" spans="1:7" ht="12" customHeight="1" thickBot="1" x14ac:dyDescent="0.3">
      <c r="A100" s="77"/>
      <c r="B100" s="94" t="s">
        <v>62</v>
      </c>
      <c r="C100" s="95">
        <f>SUM(C94:C99)</f>
        <v>10598234.85</v>
      </c>
      <c r="D100" s="96">
        <f>SUM(D94:D99)</f>
        <v>1</v>
      </c>
      <c r="E100" s="73"/>
      <c r="F100" s="73"/>
      <c r="G100" s="74"/>
    </row>
    <row r="101" spans="1:7" ht="12.75" customHeight="1" x14ac:dyDescent="0.25">
      <c r="A101" s="77"/>
      <c r="B101" s="88"/>
      <c r="C101" s="79"/>
      <c r="D101" s="79"/>
      <c r="E101" s="79"/>
      <c r="F101" s="79"/>
      <c r="G101" s="74"/>
    </row>
    <row r="102" spans="1:7" ht="15.6" customHeight="1" x14ac:dyDescent="0.25">
      <c r="A102" s="77"/>
      <c r="B102" s="89"/>
      <c r="C102" s="79"/>
      <c r="D102" s="79"/>
      <c r="E102" s="79"/>
      <c r="F102" s="79"/>
      <c r="G102" s="74"/>
    </row>
    <row r="103" spans="1:7" ht="11.25" customHeight="1" thickBot="1" x14ac:dyDescent="0.3">
      <c r="B103" s="109"/>
      <c r="C103" s="110" t="s">
        <v>63</v>
      </c>
      <c r="D103" s="111"/>
      <c r="E103" s="112"/>
      <c r="F103" s="72"/>
      <c r="G103" s="74"/>
    </row>
    <row r="104" spans="1:7" ht="11.25" customHeight="1" x14ac:dyDescent="0.25">
      <c r="B104" s="113" t="s">
        <v>114</v>
      </c>
      <c r="C104" s="118">
        <v>25000</v>
      </c>
      <c r="D104" s="118">
        <v>35000</v>
      </c>
      <c r="E104" s="119">
        <v>40000</v>
      </c>
      <c r="F104" s="108"/>
      <c r="G104" s="75"/>
    </row>
    <row r="105" spans="1:7" ht="11.25" customHeight="1" thickBot="1" x14ac:dyDescent="0.3">
      <c r="B105" s="94" t="s">
        <v>115</v>
      </c>
      <c r="C105" s="95">
        <f>(G77/C104)</f>
        <v>423.929394</v>
      </c>
      <c r="D105" s="95">
        <f>(G77/D104)</f>
        <v>302.80671000000001</v>
      </c>
      <c r="E105" s="114">
        <f>(G77/E104)</f>
        <v>264.95587124999997</v>
      </c>
      <c r="F105" s="108"/>
      <c r="G105" s="75"/>
    </row>
    <row r="106" spans="1:7" ht="11.25" customHeight="1" x14ac:dyDescent="0.25">
      <c r="B106" s="99" t="s">
        <v>64</v>
      </c>
      <c r="C106" s="76"/>
      <c r="D106" s="76"/>
      <c r="E106" s="76"/>
      <c r="F106" s="76"/>
      <c r="G106" s="76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TUNEL</vt:lpstr>
      <vt:lpstr>'MELON TUNEL'!Área_de_impresión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2022-06-17T12:01:57Z</cp:lastPrinted>
  <dcterms:created xsi:type="dcterms:W3CDTF">2020-11-27T12:49:26Z</dcterms:created>
  <dcterms:modified xsi:type="dcterms:W3CDTF">2022-06-22T15:58:00Z</dcterms:modified>
</cp:coreProperties>
</file>