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MELON TUNEL" sheetId="4" r:id="rId1"/>
  </sheets>
  <definedNames>
    <definedName name="_xlnm._FilterDatabase" localSheetId="0" hidden="1">'MELON TUNEL'!$A$69:$HP$69</definedName>
    <definedName name="_xlnm.Print_Area" localSheetId="0">'MELON TUNEL'!$B$1:$G$139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4" l="1"/>
  <c r="G106" i="4"/>
  <c r="G105" i="4"/>
  <c r="G104" i="4"/>
  <c r="G24" i="4"/>
  <c r="G101" i="4"/>
  <c r="G102" i="4"/>
  <c r="G103" i="4"/>
  <c r="G42" i="4"/>
  <c r="G68" i="4"/>
  <c r="G65" i="4"/>
  <c r="G77" i="4"/>
  <c r="G74" i="4"/>
  <c r="G72" i="4"/>
  <c r="G75" i="4"/>
  <c r="G79" i="4"/>
  <c r="G86" i="4"/>
  <c r="G83" i="4"/>
  <c r="G85" i="4"/>
  <c r="G84" i="4"/>
  <c r="G73" i="4"/>
  <c r="G82" i="4"/>
  <c r="G87" i="4"/>
  <c r="G81" i="4"/>
  <c r="G70" i="4"/>
  <c r="G71" i="4"/>
  <c r="G76" i="4"/>
  <c r="G56" i="4"/>
  <c r="G55" i="4"/>
  <c r="G54" i="4"/>
  <c r="G35" i="4"/>
  <c r="G37" i="4"/>
  <c r="G38" i="4"/>
  <c r="G39" i="4"/>
  <c r="G40" i="4"/>
  <c r="G48" i="4"/>
  <c r="G36" i="4"/>
  <c r="G34" i="4"/>
  <c r="G33" i="4"/>
  <c r="G32" i="4"/>
  <c r="G25" i="4"/>
  <c r="G27" i="4"/>
  <c r="G28" i="4"/>
  <c r="G29" i="4"/>
  <c r="G41" i="4"/>
  <c r="G31" i="4"/>
  <c r="G30" i="4"/>
  <c r="G26" i="4"/>
  <c r="G23" i="4"/>
  <c r="G22" i="4"/>
  <c r="G43" i="4" l="1"/>
  <c r="G107" i="4"/>
  <c r="G96" i="4"/>
  <c r="G95" i="4"/>
  <c r="G94" i="4"/>
  <c r="G92" i="4"/>
  <c r="G91" i="4"/>
  <c r="G90" i="4"/>
  <c r="G89" i="4"/>
  <c r="G67" i="4"/>
  <c r="G66" i="4"/>
  <c r="G63" i="4"/>
  <c r="G57" i="4"/>
  <c r="G53" i="4"/>
  <c r="G59" i="4" s="1"/>
  <c r="G47" i="4"/>
  <c r="G49" i="4" s="1"/>
  <c r="G13" i="4"/>
  <c r="G112" i="4" s="1"/>
  <c r="G97" i="4" l="1"/>
  <c r="C129" i="4" s="1"/>
  <c r="C130" i="4"/>
  <c r="C127" i="4"/>
  <c r="C126" i="4"/>
  <c r="C128" i="4"/>
  <c r="G109" i="4" l="1"/>
  <c r="G110" i="4" s="1"/>
  <c r="G111" i="4" s="1"/>
  <c r="G113" i="4" s="1"/>
  <c r="C131" i="4" l="1"/>
  <c r="E137" i="4"/>
  <c r="C137" i="4"/>
  <c r="D137" i="4"/>
  <c r="C132" i="4" l="1"/>
  <c r="D126" i="4" l="1"/>
  <c r="D128" i="4"/>
  <c r="D127" i="4"/>
  <c r="D130" i="4"/>
  <c r="D129" i="4"/>
  <c r="D131" i="4"/>
  <c r="D132" i="4" l="1"/>
</calcChain>
</file>

<file path=xl/sharedStrings.xml><?xml version="1.0" encoding="utf-8"?>
<sst xmlns="http://schemas.openxmlformats.org/spreadsheetml/2006/main" count="298" uniqueCount="155">
  <si>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</si>
  <si>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</si>
  <si>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</si>
  <si>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</si>
  <si>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</si>
  <si>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</si>
  <si>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</si>
  <si>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</si>
  <si>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</si>
  <si>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</si>
  <si>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</si>
  <si>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</si>
  <si>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</si>
  <si>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</si>
  <si>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</si>
  <si>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</si>
  <si>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</si>
  <si>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</si>
  <si>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</si>
  <si>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</si>
  <si>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</si>
  <si>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</si>
  <si>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</si>
  <si>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</si>
  <si>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</si>
  <si>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</si>
  <si>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</si>
  <si>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</si>
  <si>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</si>
  <si>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</si>
  <si>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</si>
  <si>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</si>
  <si>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</si>
  <si>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</si>
  <si>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</si>
  <si>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</si>
  <si>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</si>
  <si>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</si>
  <si>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</si>
  <si>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</si>
  <si>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</si>
  <si>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</si>
  <si>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</si>
  <si>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</si>
  <si>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</si>
  <si>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</si>
  <si>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</si>
  <si>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</si>
  <si>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</si>
  <si>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</si>
  <si>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</si>
  <si>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</si>
  <si>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</si>
  <si>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</si>
  <si>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</si>
  <si>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</si>
  <si>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</si>
  <si>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</si>
  <si>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</si>
  <si>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</si>
  <si>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</si>
  <si>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</si>
  <si>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FERTILIZANTE</t>
  </si>
  <si>
    <t>Urea</t>
  </si>
  <si>
    <t>FUNGICIDA</t>
  </si>
  <si>
    <t>INSECTICIDA</t>
  </si>
  <si>
    <t>Riego pre-transplante/siembra</t>
  </si>
  <si>
    <t>Transplante/siembra</t>
  </si>
  <si>
    <t>Aplicación fertilizante</t>
  </si>
  <si>
    <t>Aradura</t>
  </si>
  <si>
    <t>Rastraje</t>
  </si>
  <si>
    <t>Melgadura</t>
  </si>
  <si>
    <t>u</t>
  </si>
  <si>
    <t>kg</t>
  </si>
  <si>
    <t>Lt</t>
  </si>
  <si>
    <t>RENDIMIENTO (Unidades/ha)</t>
  </si>
  <si>
    <t>PRECIO ESPERADO ($/Unidades)</t>
  </si>
  <si>
    <t>Sept</t>
  </si>
  <si>
    <t>O"higgins</t>
  </si>
  <si>
    <t>Rengo</t>
  </si>
  <si>
    <t>Quinta de Tilcoco</t>
  </si>
  <si>
    <t>1</t>
  </si>
  <si>
    <t>Época(Mes)</t>
  </si>
  <si>
    <t>50000</t>
  </si>
  <si>
    <t>JA/JH</t>
  </si>
  <si>
    <t>Polyben 50 wp</t>
  </si>
  <si>
    <t>ESCENARIOS COSTO UNITARIO  ($/unidades) kg</t>
  </si>
  <si>
    <t>Rendimiento  (Unidades/hà) kg</t>
  </si>
  <si>
    <t>Costo unitario ($/ Unidades) kg (*)</t>
  </si>
  <si>
    <t>Noviembre</t>
  </si>
  <si>
    <t>PLANTINES/SEMILLA</t>
  </si>
  <si>
    <t>Rotofresa</t>
  </si>
  <si>
    <t>Abril</t>
  </si>
  <si>
    <t>Agosto</t>
  </si>
  <si>
    <t>Septiembre</t>
  </si>
  <si>
    <t>Octubre</t>
  </si>
  <si>
    <t>Febrero-Marzo</t>
  </si>
  <si>
    <t>Mezcla 17-20-20</t>
  </si>
  <si>
    <t>Herbicidas</t>
  </si>
  <si>
    <t>ABONOS FOLIARES</t>
  </si>
  <si>
    <t xml:space="preserve">Salitre pro k </t>
  </si>
  <si>
    <t>Fertifol</t>
  </si>
  <si>
    <t>Fosfonat 40-20</t>
  </si>
  <si>
    <t xml:space="preserve">Ivron </t>
  </si>
  <si>
    <t>Kelpak</t>
  </si>
  <si>
    <t>Bulldock 125 ec</t>
  </si>
  <si>
    <t>SUNDEW, SALGARY, PITON, DOLCHE CREMA, NUN DE MIEL</t>
  </si>
  <si>
    <t>Noviembre -enero</t>
  </si>
  <si>
    <t>HONGOS DE SUELO Y SEQUIA</t>
  </si>
  <si>
    <t xml:space="preserve">Riegos </t>
  </si>
  <si>
    <t xml:space="preserve">Agosto </t>
  </si>
  <si>
    <t>Diciembre</t>
  </si>
  <si>
    <t>Julio</t>
  </si>
  <si>
    <t>Desinfeccón plantas en bandejas</t>
  </si>
  <si>
    <t>Aplicaciónpesticidas</t>
  </si>
  <si>
    <t>Levante tunel</t>
  </si>
  <si>
    <t xml:space="preserve">Aplicación de pesticidas </t>
  </si>
  <si>
    <t>Destapar tunel</t>
  </si>
  <si>
    <t>Horquilla</t>
  </si>
  <si>
    <t>Diciembre -Enero</t>
  </si>
  <si>
    <t>lt</t>
  </si>
  <si>
    <t>Karate zeon</t>
  </si>
  <si>
    <t>Agosto a diciembre</t>
  </si>
  <si>
    <t>Apolo 25 ew</t>
  </si>
  <si>
    <t>Gladiador 450 wp</t>
  </si>
  <si>
    <t>Trigard 75 wp</t>
  </si>
  <si>
    <t>Vertimec 018 ec</t>
  </si>
  <si>
    <t xml:space="preserve">Kendal </t>
  </si>
  <si>
    <t xml:space="preserve">Gramoxone </t>
  </si>
  <si>
    <t>Agosto - octubre</t>
  </si>
  <si>
    <t>Aplicación herbicia</t>
  </si>
  <si>
    <t>Frutaliv</t>
  </si>
  <si>
    <t>Goldazim 500 sc</t>
  </si>
  <si>
    <t>Induce ph</t>
  </si>
  <si>
    <t>Nitrato de calcio</t>
  </si>
  <si>
    <t>Septiembre - octubre</t>
  </si>
  <si>
    <t>Diciembre - enero</t>
  </si>
  <si>
    <t>Cosecha y seleccción</t>
  </si>
  <si>
    <t>Colmenas de abejas</t>
  </si>
  <si>
    <t>Ingreso a Lo Valledor</t>
  </si>
  <si>
    <t>Flete</t>
  </si>
  <si>
    <t>mt</t>
  </si>
  <si>
    <t>Manto térmico (1,4 ancho x 1000 mts)</t>
  </si>
  <si>
    <t>Postura de mulch y arcos</t>
  </si>
  <si>
    <t>julio</t>
  </si>
  <si>
    <t>Postura de tunel y manto termico</t>
  </si>
  <si>
    <t>Plástico para túnel (1,5 ancho x 0.15 espesor)</t>
  </si>
  <si>
    <t>Plástico mulch (1,20 ancho x 0,03 mic x 1000 mts )</t>
  </si>
  <si>
    <t>Base con rastra para tapar</t>
  </si>
  <si>
    <t>Surco costado y tapada fertilizante</t>
  </si>
  <si>
    <t>Systhane 2 ec</t>
  </si>
  <si>
    <t>Proplant 72 sl</t>
  </si>
  <si>
    <t>Noviembre - Enero</t>
  </si>
  <si>
    <t>MELON TUNEL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</si>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</sst>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theme="1" tint="4.9989318521683403E-2"/>
      <name val="Calibri"/>
      <family val="2"/>
    </font>
    <font>
      <sz val="8"/>
      <color theme="1" tint="4.9989318521683403E-2"/>
      <name val="Arial Narrow"/>
      <family val="2"/>
    </font>
    <font>
      <sz val="8"/>
      <color rgb="FFFF0000"/>
      <name val="Arial Narrow"/>
      <family val="2"/>
    </font>
    <font>
      <sz val="8"/>
      <name val="Calibri"/>
      <family val="2"/>
    </font>
    <font>
      <sz val="8"/>
      <name val="Arial Narrow"/>
      <family val="2"/>
    </font>
    <font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19"/>
    <xf numFmtId="9" fontId="26" fillId="0" borderId="19"/>
  </cellStyleXfs>
  <cellXfs count="18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/>
    </xf>
    <xf numFmtId="0" fontId="4" fillId="2" borderId="50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/>
    </xf>
    <xf numFmtId="164" fontId="1" fillId="2" borderId="19" xfId="0" applyNumberFormat="1" applyFont="1" applyFill="1" applyBorder="1" applyAlignment="1">
      <alignment horizontal="right" vertical="center"/>
    </xf>
    <xf numFmtId="164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49" fontId="1" fillId="3" borderId="51" xfId="0" applyNumberFormat="1" applyFont="1" applyFill="1" applyBorder="1" applyAlignment="1">
      <alignment horizontal="center" vertical="center"/>
    </xf>
    <xf numFmtId="0" fontId="2" fillId="2" borderId="52" xfId="0" applyFont="1" applyFill="1" applyBorder="1" applyAlignment="1"/>
    <xf numFmtId="0" fontId="2" fillId="2" borderId="53" xfId="0" applyFont="1" applyFill="1" applyBorder="1" applyAlignment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 applyAlignment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17" fontId="19" fillId="0" borderId="57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20" fillId="2" borderId="50" xfId="0" applyNumberFormat="1" applyFont="1" applyFill="1" applyBorder="1" applyAlignment="1">
      <alignment horizontal="left" vertical="center" wrapText="1"/>
    </xf>
    <xf numFmtId="49" fontId="20" fillId="2" borderId="50" xfId="0" applyNumberFormat="1" applyFont="1" applyFill="1" applyBorder="1" applyAlignment="1">
      <alignment horizontal="left"/>
    </xf>
    <xf numFmtId="0" fontId="21" fillId="0" borderId="0" xfId="0" applyNumberFormat="1" applyFont="1" applyAlignment="1"/>
    <xf numFmtId="0" fontId="21" fillId="2" borderId="21" xfId="0" applyFont="1" applyFill="1" applyBorder="1" applyAlignment="1"/>
    <xf numFmtId="3" fontId="4" fillId="2" borderId="58" xfId="0" applyNumberFormat="1" applyFont="1" applyFill="1" applyBorder="1" applyAlignment="1">
      <alignment horizontal="center" wrapText="1"/>
    </xf>
    <xf numFmtId="49" fontId="3" fillId="3" borderId="59" xfId="0" applyNumberFormat="1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vertical="center"/>
    </xf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3" fontId="7" fillId="3" borderId="59" xfId="0" applyNumberFormat="1" applyFont="1" applyFill="1" applyBorder="1" applyAlignment="1">
      <alignment horizontal="center" vertical="center"/>
    </xf>
    <xf numFmtId="3" fontId="23" fillId="2" borderId="50" xfId="0" applyNumberFormat="1" applyFont="1" applyFill="1" applyBorder="1" applyAlignment="1">
      <alignment horizontal="center"/>
    </xf>
    <xf numFmtId="3" fontId="22" fillId="2" borderId="50" xfId="0" applyNumberFormat="1" applyFont="1" applyFill="1" applyBorder="1" applyAlignment="1">
      <alignment horizontal="center"/>
    </xf>
    <xf numFmtId="49" fontId="22" fillId="2" borderId="50" xfId="0" applyNumberFormat="1" applyFont="1" applyFill="1" applyBorder="1" applyAlignment="1">
      <alignment horizontal="left"/>
    </xf>
    <xf numFmtId="0" fontId="22" fillId="2" borderId="50" xfId="0" applyFont="1" applyFill="1" applyBorder="1" applyAlignment="1">
      <alignment horizontal="center"/>
    </xf>
    <xf numFmtId="49" fontId="22" fillId="2" borderId="50" xfId="0" applyNumberFormat="1" applyFont="1" applyFill="1" applyBorder="1" applyAlignment="1">
      <alignment horizontal="center"/>
    </xf>
    <xf numFmtId="0" fontId="22" fillId="2" borderId="50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22" fillId="9" borderId="50" xfId="0" applyNumberFormat="1" applyFont="1" applyFill="1" applyBorder="1" applyAlignment="1">
      <alignment horizontal="center"/>
    </xf>
    <xf numFmtId="3" fontId="23" fillId="9" borderId="50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0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49" fontId="4" fillId="9" borderId="50" xfId="0" applyNumberFormat="1" applyFont="1" applyFill="1" applyBorder="1" applyAlignment="1">
      <alignment horizontal="center"/>
    </xf>
    <xf numFmtId="0" fontId="4" fillId="9" borderId="50" xfId="0" applyNumberFormat="1" applyFont="1" applyFill="1" applyBorder="1" applyAlignment="1">
      <alignment horizontal="center"/>
    </xf>
    <xf numFmtId="3" fontId="4" fillId="9" borderId="50" xfId="0" applyNumberFormat="1" applyFont="1" applyFill="1" applyBorder="1" applyAlignment="1">
      <alignment horizontal="center"/>
    </xf>
    <xf numFmtId="49" fontId="4" fillId="9" borderId="50" xfId="0" applyNumberFormat="1" applyFont="1" applyFill="1" applyBorder="1" applyAlignment="1">
      <alignment horizontal="left"/>
    </xf>
    <xf numFmtId="49" fontId="4" fillId="0" borderId="50" xfId="0" applyNumberFormat="1" applyFont="1" applyFill="1" applyBorder="1" applyAlignment="1">
      <alignment wrapText="1"/>
    </xf>
    <xf numFmtId="49" fontId="4" fillId="0" borderId="50" xfId="0" applyNumberFormat="1" applyFont="1" applyFill="1" applyBorder="1" applyAlignment="1">
      <alignment horizontal="center" wrapText="1"/>
    </xf>
    <xf numFmtId="0" fontId="4" fillId="0" borderId="50" xfId="0" applyNumberFormat="1" applyFont="1" applyFill="1" applyBorder="1" applyAlignment="1">
      <alignment horizontal="center" wrapText="1"/>
    </xf>
    <xf numFmtId="3" fontId="4" fillId="0" borderId="50" xfId="0" applyNumberFormat="1" applyFont="1" applyFill="1" applyBorder="1" applyAlignment="1">
      <alignment horizontal="center" wrapText="1"/>
    </xf>
    <xf numFmtId="49" fontId="8" fillId="3" borderId="59" xfId="0" applyNumberFormat="1" applyFont="1" applyFill="1" applyBorder="1" applyAlignment="1">
      <alignment vertical="center"/>
    </xf>
    <xf numFmtId="0" fontId="8" fillId="3" borderId="59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right" vertical="center"/>
    </xf>
    <xf numFmtId="0" fontId="8" fillId="3" borderId="59" xfId="0" applyFont="1" applyFill="1" applyBorder="1" applyAlignment="1">
      <alignment vertical="center"/>
    </xf>
    <xf numFmtId="3" fontId="8" fillId="3" borderId="59" xfId="0" applyNumberFormat="1" applyFont="1" applyFill="1" applyBorder="1" applyAlignment="1">
      <alignment horizontal="center" vertical="center"/>
    </xf>
    <xf numFmtId="49" fontId="22" fillId="0" borderId="50" xfId="0" applyNumberFormat="1" applyFont="1" applyFill="1" applyBorder="1" applyAlignment="1">
      <alignment horizontal="left" vertical="center"/>
    </xf>
    <xf numFmtId="49" fontId="22" fillId="0" borderId="50" xfId="0" applyNumberFormat="1" applyFont="1" applyFill="1" applyBorder="1" applyAlignment="1">
      <alignment horizontal="center" vertical="center" wrapText="1"/>
    </xf>
    <xf numFmtId="49" fontId="22" fillId="0" borderId="50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/>
    <xf numFmtId="0" fontId="25" fillId="0" borderId="50" xfId="0" applyFont="1" applyFill="1" applyBorder="1"/>
    <xf numFmtId="0" fontId="4" fillId="0" borderId="50" xfId="0" applyFont="1" applyFill="1" applyBorder="1" applyAlignment="1">
      <alignment horizontal="center"/>
    </xf>
    <xf numFmtId="49" fontId="4" fillId="0" borderId="50" xfId="0" applyNumberFormat="1" applyFont="1" applyFill="1" applyBorder="1" applyAlignment="1">
      <alignment horizontal="center"/>
    </xf>
    <xf numFmtId="3" fontId="4" fillId="0" borderId="50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1</xdr:row>
      <xdr:rowOff>0</xdr:rowOff>
    </xdr:from>
    <xdr:to>
      <xdr:col>7</xdr:col>
      <xdr:colOff>27636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1522481-BFE4-46BE-A678-6A0FDDC6D5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42875"/>
          <a:ext cx="7600951" cy="1337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P138"/>
  <sheetViews>
    <sheetView showGridLines="0" tabSelected="1" zoomScale="142" zoomScaleNormal="142" workbookViewId="0">
      <selection activeCell="C11" sqref="C11"/>
    </sheetView>
  </sheetViews>
  <sheetFormatPr baseColWidth="10" defaultColWidth="10.85546875" defaultRowHeight="11.25" customHeight="1" x14ac:dyDescent="0.25"/>
  <cols>
    <col min="1" max="1" width="6" style="1" customWidth="1"/>
    <col min="2" max="2" width="31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5" customWidth="1"/>
    <col min="8" max="224" width="10.85546875" style="1" customWidth="1"/>
  </cols>
  <sheetData>
    <row r="2" spans="1:7" ht="15" customHeight="1" x14ac:dyDescent="0.25">
      <c r="A2" s="2"/>
      <c r="B2" s="2"/>
      <c r="C2" s="2"/>
      <c r="D2" s="2"/>
      <c r="E2" s="2"/>
      <c r="F2" s="2"/>
      <c r="G2" s="91"/>
    </row>
    <row r="3" spans="1:7" ht="15" customHeight="1" x14ac:dyDescent="0.25">
      <c r="A3" s="2"/>
      <c r="B3" s="2"/>
      <c r="C3" s="2"/>
      <c r="D3" s="2"/>
      <c r="E3" s="2"/>
      <c r="F3" s="2"/>
      <c r="G3" s="91"/>
    </row>
    <row r="4" spans="1:7" ht="15" customHeight="1" x14ac:dyDescent="0.25">
      <c r="A4" s="2"/>
      <c r="B4" s="2"/>
      <c r="C4" s="2"/>
      <c r="D4" s="2"/>
      <c r="E4" s="2"/>
      <c r="F4" s="2"/>
      <c r="G4" s="91"/>
    </row>
    <row r="5" spans="1:7" ht="15" customHeight="1" x14ac:dyDescent="0.25">
      <c r="A5" s="2"/>
      <c r="B5" s="2"/>
      <c r="C5" s="2"/>
      <c r="D5" s="2"/>
      <c r="E5" s="2"/>
      <c r="F5" s="2"/>
      <c r="G5" s="91"/>
    </row>
    <row r="6" spans="1:7" ht="15" customHeight="1" x14ac:dyDescent="0.25">
      <c r="A6" s="2"/>
      <c r="B6" s="2"/>
      <c r="C6" s="2"/>
      <c r="D6" s="2"/>
      <c r="E6" s="2"/>
      <c r="F6" s="2"/>
      <c r="G6" s="91"/>
    </row>
    <row r="7" spans="1:7" ht="15" customHeight="1" x14ac:dyDescent="0.25">
      <c r="A7" s="2"/>
      <c r="B7" s="2"/>
      <c r="C7" s="2"/>
      <c r="D7" s="2"/>
      <c r="E7" s="2"/>
      <c r="F7" s="2"/>
      <c r="G7" s="91"/>
    </row>
    <row r="8" spans="1:7" ht="15" customHeight="1" x14ac:dyDescent="0.25">
      <c r="A8" s="2"/>
      <c r="B8" s="2"/>
      <c r="C8" s="2"/>
      <c r="D8" s="2"/>
      <c r="E8" s="2"/>
      <c r="F8" s="2"/>
      <c r="G8" s="91"/>
    </row>
    <row r="9" spans="1:7" ht="15" customHeight="1" x14ac:dyDescent="0.25">
      <c r="A9" s="2"/>
      <c r="B9" s="3"/>
      <c r="C9" s="4"/>
      <c r="D9" s="2"/>
      <c r="E9" s="4"/>
      <c r="F9" s="4"/>
      <c r="G9" s="92"/>
    </row>
    <row r="10" spans="1:7" ht="12" customHeight="1" x14ac:dyDescent="0.25">
      <c r="A10" s="5"/>
      <c r="B10" s="172" t="s">
        <v>0</v>
      </c>
      <c r="C10" s="6" t="s">
        <v>153</v>
      </c>
      <c r="D10" s="7"/>
      <c r="E10" s="180" t="s">
        <v>75</v>
      </c>
      <c r="F10" s="181"/>
      <c r="G10" s="123">
        <v>30000</v>
      </c>
    </row>
    <row r="11" spans="1:7" ht="38.25" x14ac:dyDescent="0.25">
      <c r="A11" s="5"/>
      <c r="B11" s="8" t="s">
        <v>1</v>
      </c>
      <c r="C11" s="106" t="s">
        <v>106</v>
      </c>
      <c r="D11" s="9"/>
      <c r="E11" s="182" t="s">
        <v>2</v>
      </c>
      <c r="F11" s="183"/>
      <c r="G11" s="10" t="s">
        <v>152</v>
      </c>
    </row>
    <row r="12" spans="1:7" ht="12" customHeight="1" x14ac:dyDescent="0.25">
      <c r="A12" s="5"/>
      <c r="B12" s="8" t="s">
        <v>3</v>
      </c>
      <c r="C12" s="10" t="s">
        <v>58</v>
      </c>
      <c r="D12" s="9"/>
      <c r="E12" s="182" t="s">
        <v>76</v>
      </c>
      <c r="F12" s="183"/>
      <c r="G12" s="93">
        <v>550</v>
      </c>
    </row>
    <row r="13" spans="1:7" ht="12" customHeight="1" x14ac:dyDescent="0.25">
      <c r="A13" s="5"/>
      <c r="B13" s="8" t="s">
        <v>4</v>
      </c>
      <c r="C13" s="11" t="s">
        <v>78</v>
      </c>
      <c r="D13" s="9"/>
      <c r="E13" s="142" t="s">
        <v>5</v>
      </c>
      <c r="F13" s="143"/>
      <c r="G13" s="82">
        <f>G10*G12</f>
        <v>16500000</v>
      </c>
    </row>
    <row r="14" spans="1:7" ht="12" customHeight="1" x14ac:dyDescent="0.25">
      <c r="A14" s="5"/>
      <c r="B14" s="8" t="s">
        <v>6</v>
      </c>
      <c r="C14" s="10" t="s">
        <v>79</v>
      </c>
      <c r="D14" s="9"/>
      <c r="E14" s="182" t="s">
        <v>7</v>
      </c>
      <c r="F14" s="183"/>
      <c r="G14" s="10" t="s">
        <v>59</v>
      </c>
    </row>
    <row r="15" spans="1:7" ht="12" customHeight="1" x14ac:dyDescent="0.25">
      <c r="A15" s="5"/>
      <c r="B15" s="8" t="s">
        <v>8</v>
      </c>
      <c r="C15" s="10" t="s">
        <v>80</v>
      </c>
      <c r="D15" s="9"/>
      <c r="E15" s="182" t="s">
        <v>9</v>
      </c>
      <c r="F15" s="183"/>
      <c r="G15" s="10" t="s">
        <v>107</v>
      </c>
    </row>
    <row r="16" spans="1:7" ht="25.5" customHeight="1" x14ac:dyDescent="0.25">
      <c r="A16" s="5"/>
      <c r="B16" s="8" t="s">
        <v>10</v>
      </c>
      <c r="C16" s="122" t="s">
        <v>154</v>
      </c>
      <c r="D16" s="9"/>
      <c r="E16" s="184" t="s">
        <v>11</v>
      </c>
      <c r="F16" s="185"/>
      <c r="G16" s="11" t="s">
        <v>108</v>
      </c>
    </row>
    <row r="17" spans="1:7" ht="12" customHeight="1" x14ac:dyDescent="0.25">
      <c r="A17" s="2"/>
      <c r="B17" s="12"/>
      <c r="C17" s="13"/>
      <c r="D17" s="14"/>
      <c r="E17" s="15"/>
      <c r="F17" s="15"/>
      <c r="G17" s="94"/>
    </row>
    <row r="18" spans="1:7" ht="12" customHeight="1" x14ac:dyDescent="0.25">
      <c r="A18" s="16"/>
      <c r="B18" s="173" t="s">
        <v>12</v>
      </c>
      <c r="C18" s="174"/>
      <c r="D18" s="174"/>
      <c r="E18" s="174"/>
      <c r="F18" s="174"/>
      <c r="G18" s="174"/>
    </row>
    <row r="19" spans="1:7" ht="12" customHeight="1" x14ac:dyDescent="0.25">
      <c r="A19" s="2"/>
      <c r="B19" s="17"/>
      <c r="C19" s="18"/>
      <c r="D19" s="18"/>
      <c r="E19" s="18"/>
      <c r="F19" s="19"/>
      <c r="G19" s="95"/>
    </row>
    <row r="20" spans="1:7" ht="12" customHeight="1" x14ac:dyDescent="0.25">
      <c r="A20" s="5"/>
      <c r="B20" s="20" t="s">
        <v>13</v>
      </c>
      <c r="C20" s="21"/>
      <c r="D20" s="22"/>
      <c r="E20" s="22"/>
      <c r="F20" s="22"/>
      <c r="G20" s="96"/>
    </row>
    <row r="21" spans="1:7" s="1" customFormat="1" ht="24" customHeight="1" x14ac:dyDescent="0.25">
      <c r="A21" s="16"/>
      <c r="B21" s="23" t="s">
        <v>14</v>
      </c>
      <c r="C21" s="23" t="s">
        <v>15</v>
      </c>
      <c r="D21" s="23" t="s">
        <v>16</v>
      </c>
      <c r="E21" s="23" t="s">
        <v>17</v>
      </c>
      <c r="F21" s="23" t="s">
        <v>18</v>
      </c>
      <c r="G21" s="23" t="s">
        <v>19</v>
      </c>
    </row>
    <row r="22" spans="1:7" s="1" customFormat="1" ht="15" x14ac:dyDescent="0.25">
      <c r="A22" s="16"/>
      <c r="B22" s="146" t="s">
        <v>66</v>
      </c>
      <c r="C22" s="147" t="s">
        <v>20</v>
      </c>
      <c r="D22" s="148">
        <v>1</v>
      </c>
      <c r="E22" s="147" t="s">
        <v>110</v>
      </c>
      <c r="F22" s="149">
        <v>30000</v>
      </c>
      <c r="G22" s="149">
        <f t="shared" ref="G22:G40" si="0">D22*F22</f>
        <v>30000</v>
      </c>
    </row>
    <row r="23" spans="1:7" s="1" customFormat="1" ht="15" x14ac:dyDescent="0.25">
      <c r="A23" s="16"/>
      <c r="B23" s="146" t="s">
        <v>67</v>
      </c>
      <c r="C23" s="147" t="s">
        <v>20</v>
      </c>
      <c r="D23" s="150">
        <v>10</v>
      </c>
      <c r="E23" s="147" t="s">
        <v>110</v>
      </c>
      <c r="F23" s="149">
        <v>30000</v>
      </c>
      <c r="G23" s="149">
        <f t="shared" si="0"/>
        <v>300000</v>
      </c>
    </row>
    <row r="24" spans="1:7" s="1" customFormat="1" ht="15" x14ac:dyDescent="0.25">
      <c r="A24" s="16"/>
      <c r="B24" s="146" t="s">
        <v>143</v>
      </c>
      <c r="C24" s="147" t="s">
        <v>20</v>
      </c>
      <c r="D24" s="150">
        <v>5</v>
      </c>
      <c r="E24" s="147" t="s">
        <v>144</v>
      </c>
      <c r="F24" s="149">
        <v>30000</v>
      </c>
      <c r="G24" s="149">
        <f t="shared" si="0"/>
        <v>150000</v>
      </c>
    </row>
    <row r="25" spans="1:7" s="1" customFormat="1" ht="15" x14ac:dyDescent="0.25">
      <c r="A25" s="16"/>
      <c r="B25" s="146" t="s">
        <v>145</v>
      </c>
      <c r="C25" s="147" t="s">
        <v>20</v>
      </c>
      <c r="D25" s="150">
        <v>5</v>
      </c>
      <c r="E25" s="147" t="s">
        <v>110</v>
      </c>
      <c r="F25" s="149">
        <v>30000</v>
      </c>
      <c r="G25" s="149">
        <f t="shared" si="0"/>
        <v>150000</v>
      </c>
    </row>
    <row r="26" spans="1:7" s="1" customFormat="1" ht="15" x14ac:dyDescent="0.25">
      <c r="A26" s="16"/>
      <c r="B26" s="146" t="s">
        <v>109</v>
      </c>
      <c r="C26" s="147" t="s">
        <v>20</v>
      </c>
      <c r="D26" s="148">
        <v>2</v>
      </c>
      <c r="E26" s="147" t="s">
        <v>94</v>
      </c>
      <c r="F26" s="149">
        <v>30000</v>
      </c>
      <c r="G26" s="149">
        <f t="shared" si="0"/>
        <v>60000</v>
      </c>
    </row>
    <row r="27" spans="1:7" s="1" customFormat="1" ht="15" x14ac:dyDescent="0.25">
      <c r="A27" s="16"/>
      <c r="B27" s="146" t="s">
        <v>109</v>
      </c>
      <c r="C27" s="147" t="s">
        <v>20</v>
      </c>
      <c r="D27" s="148">
        <v>2</v>
      </c>
      <c r="E27" s="147" t="s">
        <v>95</v>
      </c>
      <c r="F27" s="149">
        <v>30000</v>
      </c>
      <c r="G27" s="149">
        <f t="shared" si="0"/>
        <v>60000</v>
      </c>
    </row>
    <row r="28" spans="1:7" s="1" customFormat="1" ht="15" x14ac:dyDescent="0.25">
      <c r="A28" s="16"/>
      <c r="B28" s="146" t="s">
        <v>109</v>
      </c>
      <c r="C28" s="147" t="s">
        <v>20</v>
      </c>
      <c r="D28" s="148">
        <v>3</v>
      </c>
      <c r="E28" s="147" t="s">
        <v>89</v>
      </c>
      <c r="F28" s="149">
        <v>30000</v>
      </c>
      <c r="G28" s="149">
        <f t="shared" si="0"/>
        <v>90000</v>
      </c>
    </row>
    <row r="29" spans="1:7" s="1" customFormat="1" ht="15" x14ac:dyDescent="0.25">
      <c r="A29" s="16"/>
      <c r="B29" s="146" t="s">
        <v>109</v>
      </c>
      <c r="C29" s="147" t="s">
        <v>20</v>
      </c>
      <c r="D29" s="148">
        <v>2</v>
      </c>
      <c r="E29" s="147" t="s">
        <v>111</v>
      </c>
      <c r="F29" s="149">
        <v>30000</v>
      </c>
      <c r="G29" s="149">
        <f t="shared" si="0"/>
        <v>60000</v>
      </c>
    </row>
    <row r="30" spans="1:7" s="1" customFormat="1" ht="15" x14ac:dyDescent="0.25">
      <c r="A30" s="16"/>
      <c r="B30" s="146" t="s">
        <v>68</v>
      </c>
      <c r="C30" s="147" t="s">
        <v>20</v>
      </c>
      <c r="D30" s="148">
        <v>2</v>
      </c>
      <c r="E30" s="147" t="s">
        <v>110</v>
      </c>
      <c r="F30" s="149">
        <v>30000</v>
      </c>
      <c r="G30" s="149">
        <f t="shared" si="0"/>
        <v>60000</v>
      </c>
    </row>
    <row r="31" spans="1:7" s="1" customFormat="1" ht="15" x14ac:dyDescent="0.25">
      <c r="A31" s="16"/>
      <c r="B31" s="146" t="s">
        <v>113</v>
      </c>
      <c r="C31" s="147" t="s">
        <v>20</v>
      </c>
      <c r="D31" s="148">
        <v>2</v>
      </c>
      <c r="E31" s="147" t="s">
        <v>110</v>
      </c>
      <c r="F31" s="149">
        <v>30000</v>
      </c>
      <c r="G31" s="149">
        <f t="shared" si="0"/>
        <v>60000</v>
      </c>
    </row>
    <row r="32" spans="1:7" s="1" customFormat="1" ht="15" x14ac:dyDescent="0.25">
      <c r="A32" s="16"/>
      <c r="B32" s="146" t="s">
        <v>114</v>
      </c>
      <c r="C32" s="147" t="s">
        <v>20</v>
      </c>
      <c r="D32" s="148">
        <v>2</v>
      </c>
      <c r="E32" s="147" t="s">
        <v>94</v>
      </c>
      <c r="F32" s="149">
        <v>30000</v>
      </c>
      <c r="G32" s="149">
        <f t="shared" si="0"/>
        <v>60000</v>
      </c>
    </row>
    <row r="33" spans="1:7" s="1" customFormat="1" ht="15" x14ac:dyDescent="0.25">
      <c r="A33" s="16"/>
      <c r="B33" s="146" t="s">
        <v>115</v>
      </c>
      <c r="C33" s="147" t="s">
        <v>20</v>
      </c>
      <c r="D33" s="148">
        <v>3</v>
      </c>
      <c r="E33" s="147" t="s">
        <v>94</v>
      </c>
      <c r="F33" s="149">
        <v>30000</v>
      </c>
      <c r="G33" s="149">
        <f t="shared" si="0"/>
        <v>90000</v>
      </c>
    </row>
    <row r="34" spans="1:7" s="1" customFormat="1" ht="15" x14ac:dyDescent="0.25">
      <c r="A34" s="16"/>
      <c r="B34" s="146" t="s">
        <v>68</v>
      </c>
      <c r="C34" s="147" t="s">
        <v>20</v>
      </c>
      <c r="D34" s="148">
        <v>2</v>
      </c>
      <c r="E34" s="147" t="s">
        <v>94</v>
      </c>
      <c r="F34" s="149">
        <v>30000</v>
      </c>
      <c r="G34" s="149">
        <f t="shared" si="0"/>
        <v>60000</v>
      </c>
    </row>
    <row r="35" spans="1:7" s="1" customFormat="1" ht="15" x14ac:dyDescent="0.25">
      <c r="A35" s="16"/>
      <c r="B35" s="146" t="s">
        <v>117</v>
      </c>
      <c r="C35" s="147" t="s">
        <v>20</v>
      </c>
      <c r="D35" s="148">
        <v>3</v>
      </c>
      <c r="E35" s="147" t="s">
        <v>94</v>
      </c>
      <c r="F35" s="149">
        <v>30000</v>
      </c>
      <c r="G35" s="149">
        <f>D35*F35</f>
        <v>90000</v>
      </c>
    </row>
    <row r="36" spans="1:7" s="1" customFormat="1" ht="15" x14ac:dyDescent="0.25">
      <c r="A36" s="16"/>
      <c r="B36" s="146" t="s">
        <v>68</v>
      </c>
      <c r="C36" s="147" t="s">
        <v>20</v>
      </c>
      <c r="D36" s="148">
        <v>2</v>
      </c>
      <c r="E36" s="147" t="s">
        <v>95</v>
      </c>
      <c r="F36" s="149">
        <v>30000</v>
      </c>
      <c r="G36" s="149">
        <f t="shared" si="0"/>
        <v>60000</v>
      </c>
    </row>
    <row r="37" spans="1:7" s="1" customFormat="1" ht="15" x14ac:dyDescent="0.25">
      <c r="A37" s="16"/>
      <c r="B37" s="146" t="s">
        <v>116</v>
      </c>
      <c r="C37" s="147" t="s">
        <v>20</v>
      </c>
      <c r="D37" s="148">
        <v>2</v>
      </c>
      <c r="E37" s="147" t="s">
        <v>94</v>
      </c>
      <c r="F37" s="149">
        <v>30000</v>
      </c>
      <c r="G37" s="149">
        <f t="shared" si="0"/>
        <v>60000</v>
      </c>
    </row>
    <row r="38" spans="1:7" s="1" customFormat="1" ht="15" x14ac:dyDescent="0.25">
      <c r="A38" s="16"/>
      <c r="B38" s="146" t="s">
        <v>116</v>
      </c>
      <c r="C38" s="147" t="s">
        <v>20</v>
      </c>
      <c r="D38" s="148">
        <v>2</v>
      </c>
      <c r="E38" s="147" t="s">
        <v>95</v>
      </c>
      <c r="F38" s="149">
        <v>30000</v>
      </c>
      <c r="G38" s="149">
        <f t="shared" si="0"/>
        <v>60000</v>
      </c>
    </row>
    <row r="39" spans="1:7" s="1" customFormat="1" ht="15" x14ac:dyDescent="0.25">
      <c r="A39" s="16"/>
      <c r="B39" s="146" t="s">
        <v>116</v>
      </c>
      <c r="C39" s="147" t="s">
        <v>20</v>
      </c>
      <c r="D39" s="148">
        <v>2</v>
      </c>
      <c r="E39" s="147" t="s">
        <v>89</v>
      </c>
      <c r="F39" s="149">
        <v>30000</v>
      </c>
      <c r="G39" s="149">
        <f t="shared" si="0"/>
        <v>60000</v>
      </c>
    </row>
    <row r="40" spans="1:7" s="1" customFormat="1" ht="15" x14ac:dyDescent="0.25">
      <c r="A40" s="16"/>
      <c r="B40" s="146" t="s">
        <v>116</v>
      </c>
      <c r="C40" s="147" t="s">
        <v>20</v>
      </c>
      <c r="D40" s="148">
        <v>2</v>
      </c>
      <c r="E40" s="147" t="s">
        <v>111</v>
      </c>
      <c r="F40" s="149">
        <v>30000</v>
      </c>
      <c r="G40" s="149">
        <f t="shared" si="0"/>
        <v>60000</v>
      </c>
    </row>
    <row r="41" spans="1:7" s="1" customFormat="1" ht="12.75" customHeight="1" x14ac:dyDescent="0.25">
      <c r="A41" s="16"/>
      <c r="B41" s="146" t="s">
        <v>130</v>
      </c>
      <c r="C41" s="147" t="s">
        <v>20</v>
      </c>
      <c r="D41" s="148">
        <v>1</v>
      </c>
      <c r="E41" s="147" t="s">
        <v>110</v>
      </c>
      <c r="F41" s="149">
        <v>30000</v>
      </c>
      <c r="G41" s="149">
        <f t="shared" ref="G41:G42" si="1">D41*F41</f>
        <v>30000</v>
      </c>
    </row>
    <row r="42" spans="1:7" s="1" customFormat="1" ht="12.75" customHeight="1" x14ac:dyDescent="0.25">
      <c r="A42" s="16"/>
      <c r="B42" s="146" t="s">
        <v>137</v>
      </c>
      <c r="C42" s="147" t="s">
        <v>20</v>
      </c>
      <c r="D42" s="148">
        <v>50</v>
      </c>
      <c r="E42" s="147" t="s">
        <v>136</v>
      </c>
      <c r="F42" s="149">
        <v>30000</v>
      </c>
      <c r="G42" s="149">
        <f t="shared" si="1"/>
        <v>1500000</v>
      </c>
    </row>
    <row r="43" spans="1:7" s="1" customFormat="1" ht="12.75" customHeight="1" x14ac:dyDescent="0.25">
      <c r="A43" s="16"/>
      <c r="B43" s="25" t="s">
        <v>21</v>
      </c>
      <c r="C43" s="26"/>
      <c r="D43" s="26"/>
      <c r="E43" s="26"/>
      <c r="F43" s="27"/>
      <c r="G43" s="118">
        <f>SUM(G22:G42)</f>
        <v>3150000</v>
      </c>
    </row>
    <row r="44" spans="1:7" s="1" customFormat="1" ht="12" customHeight="1" x14ac:dyDescent="0.25">
      <c r="A44" s="2"/>
      <c r="B44" s="17"/>
      <c r="C44" s="19"/>
      <c r="D44" s="19"/>
      <c r="E44" s="19"/>
      <c r="F44" s="28"/>
      <c r="G44" s="97"/>
    </row>
    <row r="45" spans="1:7" s="1" customFormat="1" ht="12" customHeight="1" x14ac:dyDescent="0.25">
      <c r="A45" s="5"/>
      <c r="B45" s="29" t="s">
        <v>22</v>
      </c>
      <c r="C45" s="30"/>
      <c r="D45" s="31"/>
      <c r="E45" s="31"/>
      <c r="F45" s="32"/>
      <c r="G45" s="98"/>
    </row>
    <row r="46" spans="1:7" s="1" customFormat="1" ht="24" customHeight="1" x14ac:dyDescent="0.25">
      <c r="A46" s="5"/>
      <c r="B46" s="107" t="s">
        <v>14</v>
      </c>
      <c r="C46" s="85" t="s">
        <v>15</v>
      </c>
      <c r="D46" s="85" t="s">
        <v>16</v>
      </c>
      <c r="E46" s="107" t="s">
        <v>82</v>
      </c>
      <c r="F46" s="85" t="s">
        <v>18</v>
      </c>
      <c r="G46" s="33" t="s">
        <v>19</v>
      </c>
    </row>
    <row r="47" spans="1:7" s="126" customFormat="1" ht="15" x14ac:dyDescent="0.25">
      <c r="A47" s="127"/>
      <c r="B47" s="164" t="s">
        <v>148</v>
      </c>
      <c r="C47" s="165" t="s">
        <v>84</v>
      </c>
      <c r="D47" s="165" t="s">
        <v>81</v>
      </c>
      <c r="E47" s="166" t="s">
        <v>93</v>
      </c>
      <c r="F47" s="165" t="s">
        <v>83</v>
      </c>
      <c r="G47" s="128">
        <f>D47*F47</f>
        <v>50000</v>
      </c>
    </row>
    <row r="48" spans="1:7" s="126" customFormat="1" ht="15" x14ac:dyDescent="0.25">
      <c r="A48" s="127"/>
      <c r="B48" s="164" t="s">
        <v>149</v>
      </c>
      <c r="C48" s="165" t="s">
        <v>84</v>
      </c>
      <c r="D48" s="165" t="s">
        <v>81</v>
      </c>
      <c r="E48" s="166" t="s">
        <v>94</v>
      </c>
      <c r="F48" s="165" t="s">
        <v>83</v>
      </c>
      <c r="G48" s="128">
        <f>D48*F48</f>
        <v>50000</v>
      </c>
    </row>
    <row r="49" spans="1:7" s="1" customFormat="1" ht="12" customHeight="1" x14ac:dyDescent="0.25">
      <c r="A49" s="5"/>
      <c r="B49" s="129" t="s">
        <v>23</v>
      </c>
      <c r="C49" s="130"/>
      <c r="D49" s="130"/>
      <c r="E49" s="130"/>
      <c r="F49" s="131"/>
      <c r="G49" s="118">
        <f>SUM(G47:G48)</f>
        <v>100000</v>
      </c>
    </row>
    <row r="50" spans="1:7" s="1" customFormat="1" ht="12" customHeight="1" x14ac:dyDescent="0.25">
      <c r="A50" s="2"/>
      <c r="B50" s="34"/>
      <c r="C50" s="35"/>
      <c r="D50" s="35"/>
      <c r="E50" s="35"/>
      <c r="F50" s="36"/>
      <c r="G50" s="99"/>
    </row>
    <row r="51" spans="1:7" s="1" customFormat="1" ht="12" customHeight="1" x14ac:dyDescent="0.25">
      <c r="A51" s="5"/>
      <c r="B51" s="29" t="s">
        <v>24</v>
      </c>
      <c r="C51" s="30"/>
      <c r="D51" s="31"/>
      <c r="E51" s="31"/>
      <c r="F51" s="32"/>
      <c r="G51" s="98"/>
    </row>
    <row r="52" spans="1:7" s="1" customFormat="1" ht="24" customHeight="1" x14ac:dyDescent="0.25">
      <c r="A52" s="5"/>
      <c r="B52" s="37" t="s">
        <v>14</v>
      </c>
      <c r="C52" s="37" t="s">
        <v>15</v>
      </c>
      <c r="D52" s="37" t="s">
        <v>16</v>
      </c>
      <c r="E52" s="37" t="s">
        <v>17</v>
      </c>
      <c r="F52" s="38" t="s">
        <v>18</v>
      </c>
      <c r="G52" s="37" t="s">
        <v>19</v>
      </c>
    </row>
    <row r="53" spans="1:7" s="1" customFormat="1" ht="12.75" customHeight="1" x14ac:dyDescent="0.25">
      <c r="A53" s="16"/>
      <c r="B53" s="141" t="s">
        <v>69</v>
      </c>
      <c r="C53" s="24" t="s">
        <v>25</v>
      </c>
      <c r="D53" s="83">
        <v>0.3</v>
      </c>
      <c r="E53" s="24" t="s">
        <v>92</v>
      </c>
      <c r="F53" s="117">
        <v>300000</v>
      </c>
      <c r="G53" s="117">
        <f>D53*F53</f>
        <v>90000</v>
      </c>
    </row>
    <row r="54" spans="1:7" s="1" customFormat="1" ht="12.75" customHeight="1" x14ac:dyDescent="0.25">
      <c r="A54" s="16"/>
      <c r="B54" s="141" t="s">
        <v>70</v>
      </c>
      <c r="C54" s="24" t="s">
        <v>25</v>
      </c>
      <c r="D54" s="83">
        <v>0.2</v>
      </c>
      <c r="E54" s="24" t="s">
        <v>92</v>
      </c>
      <c r="F54" s="117">
        <v>250000</v>
      </c>
      <c r="G54" s="117">
        <f t="shared" ref="G54:G56" si="2">D54*F54</f>
        <v>50000</v>
      </c>
    </row>
    <row r="55" spans="1:7" s="1" customFormat="1" ht="12.75" customHeight="1" x14ac:dyDescent="0.25">
      <c r="A55" s="16"/>
      <c r="B55" s="141" t="s">
        <v>71</v>
      </c>
      <c r="C55" s="24" t="s">
        <v>25</v>
      </c>
      <c r="D55" s="83">
        <v>0.5</v>
      </c>
      <c r="E55" s="24" t="s">
        <v>92</v>
      </c>
      <c r="F55" s="117">
        <v>180000</v>
      </c>
      <c r="G55" s="117">
        <f t="shared" si="2"/>
        <v>90000</v>
      </c>
    </row>
    <row r="56" spans="1:7" s="1" customFormat="1" ht="12.75" customHeight="1" x14ac:dyDescent="0.25">
      <c r="A56" s="16"/>
      <c r="B56" s="141" t="s">
        <v>60</v>
      </c>
      <c r="C56" s="24" t="s">
        <v>25</v>
      </c>
      <c r="D56" s="83">
        <v>0.2</v>
      </c>
      <c r="E56" s="24" t="s">
        <v>77</v>
      </c>
      <c r="F56" s="117">
        <v>120000</v>
      </c>
      <c r="G56" s="117">
        <f t="shared" si="2"/>
        <v>24000</v>
      </c>
    </row>
    <row r="57" spans="1:7" s="1" customFormat="1" ht="12" customHeight="1" x14ac:dyDescent="0.25">
      <c r="A57" s="46"/>
      <c r="B57" s="155" t="s">
        <v>91</v>
      </c>
      <c r="C57" s="156" t="s">
        <v>25</v>
      </c>
      <c r="D57" s="157">
        <v>0.25</v>
      </c>
      <c r="E57" s="156" t="s">
        <v>92</v>
      </c>
      <c r="F57" s="158">
        <v>260000</v>
      </c>
      <c r="G57" s="158">
        <f t="shared" ref="G57" si="3">D57*F57</f>
        <v>65000</v>
      </c>
    </row>
    <row r="58" spans="1:7" s="1" customFormat="1" ht="12.75" customHeight="1" x14ac:dyDescent="0.25">
      <c r="A58" s="46"/>
      <c r="B58" s="155" t="s">
        <v>118</v>
      </c>
      <c r="C58" s="156" t="s">
        <v>25</v>
      </c>
      <c r="D58" s="157">
        <v>5</v>
      </c>
      <c r="E58" s="156" t="s">
        <v>119</v>
      </c>
      <c r="F58" s="158">
        <v>35000</v>
      </c>
      <c r="G58" s="158">
        <f>D58*F58</f>
        <v>175000</v>
      </c>
    </row>
    <row r="59" spans="1:7" s="1" customFormat="1" ht="12.75" customHeight="1" x14ac:dyDescent="0.25">
      <c r="A59" s="5"/>
      <c r="B59" s="132" t="s">
        <v>26</v>
      </c>
      <c r="C59" s="133"/>
      <c r="D59" s="133"/>
      <c r="E59" s="133"/>
      <c r="F59" s="133"/>
      <c r="G59" s="134">
        <f>SUM(G53:G58)</f>
        <v>494000</v>
      </c>
    </row>
    <row r="60" spans="1:7" s="1" customFormat="1" ht="12" customHeight="1" x14ac:dyDescent="0.25">
      <c r="A60" s="2"/>
      <c r="B60" s="34"/>
      <c r="C60" s="35"/>
      <c r="D60" s="35"/>
      <c r="E60" s="35"/>
      <c r="F60" s="36"/>
      <c r="G60" s="99"/>
    </row>
    <row r="61" spans="1:7" s="1" customFormat="1" ht="12" customHeight="1" x14ac:dyDescent="0.25">
      <c r="A61" s="5"/>
      <c r="B61" s="29" t="s">
        <v>27</v>
      </c>
      <c r="C61" s="30"/>
      <c r="D61" s="31"/>
      <c r="E61" s="31"/>
      <c r="F61" s="32"/>
      <c r="G61" s="98"/>
    </row>
    <row r="62" spans="1:7" s="1" customFormat="1" ht="24" customHeight="1" x14ac:dyDescent="0.25">
      <c r="A62" s="5"/>
      <c r="B62" s="85" t="s">
        <v>28</v>
      </c>
      <c r="C62" s="85" t="s">
        <v>29</v>
      </c>
      <c r="D62" s="85" t="s">
        <v>30</v>
      </c>
      <c r="E62" s="85" t="s">
        <v>17</v>
      </c>
      <c r="F62" s="85" t="s">
        <v>18</v>
      </c>
      <c r="G62" s="100" t="s">
        <v>19</v>
      </c>
    </row>
    <row r="63" spans="1:7" s="1" customFormat="1" ht="12.75" customHeight="1" x14ac:dyDescent="0.25">
      <c r="A63" s="46"/>
      <c r="B63" s="124" t="s">
        <v>90</v>
      </c>
      <c r="C63" s="89" t="s">
        <v>73</v>
      </c>
      <c r="D63" s="88">
        <v>10000</v>
      </c>
      <c r="E63" s="89" t="s">
        <v>96</v>
      </c>
      <c r="F63" s="89">
        <v>143</v>
      </c>
      <c r="G63" s="88">
        <f>D63*F63</f>
        <v>1430000</v>
      </c>
    </row>
    <row r="64" spans="1:7" s="1" customFormat="1" ht="12.75" customHeight="1" x14ac:dyDescent="0.25">
      <c r="A64" s="46"/>
      <c r="B64" s="125" t="s">
        <v>62</v>
      </c>
      <c r="C64" s="84"/>
      <c r="D64" s="87"/>
      <c r="E64" s="84"/>
      <c r="F64" s="88"/>
      <c r="G64" s="88" t="s">
        <v>61</v>
      </c>
    </row>
    <row r="65" spans="1:7" s="1" customFormat="1" ht="12.75" customHeight="1" x14ac:dyDescent="0.25">
      <c r="A65" s="46"/>
      <c r="B65" s="90" t="s">
        <v>63</v>
      </c>
      <c r="C65" s="86" t="s">
        <v>73</v>
      </c>
      <c r="D65" s="86">
        <v>100</v>
      </c>
      <c r="E65" s="86" t="s">
        <v>93</v>
      </c>
      <c r="F65" s="136">
        <v>1480</v>
      </c>
      <c r="G65" s="88">
        <f>D65*F65</f>
        <v>148000</v>
      </c>
    </row>
    <row r="66" spans="1:7" s="1" customFormat="1" ht="12.75" customHeight="1" x14ac:dyDescent="0.25">
      <c r="A66" s="46"/>
      <c r="B66" s="90" t="s">
        <v>97</v>
      </c>
      <c r="C66" s="84" t="s">
        <v>73</v>
      </c>
      <c r="D66" s="87">
        <v>500</v>
      </c>
      <c r="E66" s="84" t="s">
        <v>93</v>
      </c>
      <c r="F66" s="136">
        <v>1600</v>
      </c>
      <c r="G66" s="88">
        <f>D66*F66</f>
        <v>800000</v>
      </c>
    </row>
    <row r="67" spans="1:7" s="1" customFormat="1" ht="12.75" customHeight="1" x14ac:dyDescent="0.25">
      <c r="A67" s="46"/>
      <c r="B67" s="90" t="s">
        <v>100</v>
      </c>
      <c r="C67" s="86" t="s">
        <v>73</v>
      </c>
      <c r="D67" s="86">
        <v>300</v>
      </c>
      <c r="E67" s="86" t="s">
        <v>135</v>
      </c>
      <c r="F67" s="136">
        <v>1300</v>
      </c>
      <c r="G67" s="88">
        <f>D67*F67</f>
        <v>390000</v>
      </c>
    </row>
    <row r="68" spans="1:7" s="1" customFormat="1" ht="12.75" customHeight="1" x14ac:dyDescent="0.25">
      <c r="A68" s="46"/>
      <c r="B68" s="90" t="s">
        <v>134</v>
      </c>
      <c r="C68" s="86" t="s">
        <v>73</v>
      </c>
      <c r="D68" s="86">
        <v>200</v>
      </c>
      <c r="E68" s="86" t="s">
        <v>135</v>
      </c>
      <c r="F68" s="136">
        <v>772</v>
      </c>
      <c r="G68" s="88">
        <f>D68*F68</f>
        <v>154400</v>
      </c>
    </row>
    <row r="69" spans="1:7" s="1" customFormat="1" ht="12.75" customHeight="1" x14ac:dyDescent="0.25">
      <c r="A69" s="46"/>
      <c r="B69" s="125" t="s">
        <v>64</v>
      </c>
      <c r="C69" s="84"/>
      <c r="D69" s="87"/>
      <c r="E69" s="84"/>
      <c r="F69" s="135"/>
      <c r="G69" s="88" t="s">
        <v>61</v>
      </c>
    </row>
    <row r="70" spans="1:7" s="1" customFormat="1" ht="12.75" customHeight="1" x14ac:dyDescent="0.25">
      <c r="A70" s="46"/>
      <c r="B70" s="154" t="s">
        <v>151</v>
      </c>
      <c r="C70" s="151" t="s">
        <v>120</v>
      </c>
      <c r="D70" s="152">
        <v>1</v>
      </c>
      <c r="E70" s="151" t="s">
        <v>94</v>
      </c>
      <c r="F70" s="153">
        <v>51000</v>
      </c>
      <c r="G70" s="153">
        <f>D70*F70</f>
        <v>51000</v>
      </c>
    </row>
    <row r="71" spans="1:7" s="1" customFormat="1" ht="12.75" customHeight="1" x14ac:dyDescent="0.25">
      <c r="A71" s="46"/>
      <c r="B71" s="90" t="s">
        <v>132</v>
      </c>
      <c r="C71" s="84" t="s">
        <v>120</v>
      </c>
      <c r="D71" s="87">
        <v>0.5</v>
      </c>
      <c r="E71" s="151" t="s">
        <v>94</v>
      </c>
      <c r="F71" s="88">
        <v>20112</v>
      </c>
      <c r="G71" s="88">
        <f>D71*F71</f>
        <v>10056</v>
      </c>
    </row>
    <row r="72" spans="1:7" s="1" customFormat="1" ht="12.75" customHeight="1" x14ac:dyDescent="0.25">
      <c r="A72" s="46"/>
      <c r="B72" s="154" t="s">
        <v>85</v>
      </c>
      <c r="C72" s="151" t="s">
        <v>73</v>
      </c>
      <c r="D72" s="152">
        <v>0.5</v>
      </c>
      <c r="E72" s="151" t="s">
        <v>95</v>
      </c>
      <c r="F72" s="153">
        <v>18500</v>
      </c>
      <c r="G72" s="153">
        <f>D72*F72</f>
        <v>9250</v>
      </c>
    </row>
    <row r="73" spans="1:7" s="1" customFormat="1" ht="12.75" customHeight="1" x14ac:dyDescent="0.25">
      <c r="A73" s="46"/>
      <c r="B73" s="154" t="s">
        <v>123</v>
      </c>
      <c r="C73" s="151" t="s">
        <v>120</v>
      </c>
      <c r="D73" s="152">
        <v>0.25</v>
      </c>
      <c r="E73" s="151" t="s">
        <v>95</v>
      </c>
      <c r="F73" s="153">
        <v>21240</v>
      </c>
      <c r="G73" s="153">
        <f t="shared" ref="G73:G74" si="4">D73*F73</f>
        <v>5310</v>
      </c>
    </row>
    <row r="74" spans="1:7" s="1" customFormat="1" ht="12.75" customHeight="1" x14ac:dyDescent="0.25">
      <c r="A74" s="46"/>
      <c r="B74" s="90" t="s">
        <v>85</v>
      </c>
      <c r="C74" s="84" t="s">
        <v>73</v>
      </c>
      <c r="D74" s="87">
        <v>0.5</v>
      </c>
      <c r="E74" s="84" t="s">
        <v>89</v>
      </c>
      <c r="F74" s="136">
        <v>18500</v>
      </c>
      <c r="G74" s="88">
        <f t="shared" si="4"/>
        <v>9250</v>
      </c>
    </row>
    <row r="75" spans="1:7" s="1" customFormat="1" ht="12.75" customHeight="1" x14ac:dyDescent="0.25">
      <c r="A75" s="46"/>
      <c r="B75" s="90" t="s">
        <v>123</v>
      </c>
      <c r="C75" s="151" t="s">
        <v>120</v>
      </c>
      <c r="D75" s="152">
        <v>0.25</v>
      </c>
      <c r="E75" s="151" t="s">
        <v>89</v>
      </c>
      <c r="F75" s="153">
        <v>21240</v>
      </c>
      <c r="G75" s="153">
        <f t="shared" ref="G75" si="5">D75*F75</f>
        <v>5310</v>
      </c>
    </row>
    <row r="76" spans="1:7" s="1" customFormat="1" ht="12.75" customHeight="1" x14ac:dyDescent="0.25">
      <c r="A76" s="46"/>
      <c r="B76" s="154" t="s">
        <v>150</v>
      </c>
      <c r="C76" s="151" t="s">
        <v>120</v>
      </c>
      <c r="D76" s="152">
        <v>0.2</v>
      </c>
      <c r="E76" s="151" t="s">
        <v>111</v>
      </c>
      <c r="F76" s="153">
        <v>90130</v>
      </c>
      <c r="G76" s="153">
        <f>D76*F76</f>
        <v>18026</v>
      </c>
    </row>
    <row r="77" spans="1:7" s="1" customFormat="1" ht="12.75" customHeight="1" x14ac:dyDescent="0.25">
      <c r="A77" s="46"/>
      <c r="B77" s="154" t="s">
        <v>150</v>
      </c>
      <c r="C77" s="151" t="s">
        <v>120</v>
      </c>
      <c r="D77" s="152">
        <v>0.2</v>
      </c>
      <c r="E77" s="151" t="s">
        <v>111</v>
      </c>
      <c r="F77" s="153">
        <v>90130</v>
      </c>
      <c r="G77" s="153">
        <f>D77*F77</f>
        <v>18026</v>
      </c>
    </row>
    <row r="78" spans="1:7" s="1" customFormat="1" ht="12.75" customHeight="1" x14ac:dyDescent="0.25">
      <c r="A78" s="46"/>
      <c r="B78" s="125" t="s">
        <v>98</v>
      </c>
      <c r="C78" s="86"/>
      <c r="D78" s="86"/>
      <c r="E78" s="84"/>
      <c r="F78" s="135"/>
      <c r="G78" s="88"/>
    </row>
    <row r="79" spans="1:7" s="1" customFormat="1" ht="12.75" customHeight="1" x14ac:dyDescent="0.25">
      <c r="A79" s="46"/>
      <c r="B79" s="137" t="s">
        <v>128</v>
      </c>
      <c r="C79" s="138" t="s">
        <v>74</v>
      </c>
      <c r="D79" s="138">
        <v>2</v>
      </c>
      <c r="E79" s="139" t="s">
        <v>129</v>
      </c>
      <c r="F79" s="136">
        <v>7000</v>
      </c>
      <c r="G79" s="136">
        <f>+F79*D79</f>
        <v>14000</v>
      </c>
    </row>
    <row r="80" spans="1:7" s="1" customFormat="1" ht="12.75" customHeight="1" x14ac:dyDescent="0.25">
      <c r="A80" s="46"/>
      <c r="B80" s="125" t="s">
        <v>65</v>
      </c>
      <c r="C80" s="84"/>
      <c r="D80" s="87"/>
      <c r="E80" s="84"/>
      <c r="F80" s="135"/>
      <c r="G80" s="88" t="s">
        <v>61</v>
      </c>
    </row>
    <row r="81" spans="1:7" s="1" customFormat="1" ht="12.75" customHeight="1" x14ac:dyDescent="0.25">
      <c r="A81" s="46"/>
      <c r="B81" s="90" t="s">
        <v>121</v>
      </c>
      <c r="C81" s="84" t="s">
        <v>120</v>
      </c>
      <c r="D81" s="87">
        <v>0.2</v>
      </c>
      <c r="E81" s="84" t="s">
        <v>94</v>
      </c>
      <c r="F81" s="136">
        <v>45450</v>
      </c>
      <c r="G81" s="136">
        <f>+F81*D81</f>
        <v>9090</v>
      </c>
    </row>
    <row r="82" spans="1:7" s="1" customFormat="1" ht="12.75" customHeight="1" x14ac:dyDescent="0.25">
      <c r="A82" s="46"/>
      <c r="B82" s="90" t="s">
        <v>124</v>
      </c>
      <c r="C82" s="84" t="s">
        <v>73</v>
      </c>
      <c r="D82" s="87">
        <v>0.1</v>
      </c>
      <c r="E82" s="84" t="s">
        <v>95</v>
      </c>
      <c r="F82" s="136">
        <v>72680</v>
      </c>
      <c r="G82" s="136">
        <f t="shared" ref="G82:G87" si="6">+F82*D82</f>
        <v>7268</v>
      </c>
    </row>
    <row r="83" spans="1:7" s="1" customFormat="1" ht="12.75" customHeight="1" x14ac:dyDescent="0.25">
      <c r="A83" s="46"/>
      <c r="B83" s="90" t="s">
        <v>105</v>
      </c>
      <c r="C83" s="84" t="s">
        <v>74</v>
      </c>
      <c r="D83" s="87">
        <v>0.1</v>
      </c>
      <c r="E83" s="84" t="s">
        <v>95</v>
      </c>
      <c r="F83" s="144">
        <v>121924</v>
      </c>
      <c r="G83" s="88">
        <f t="shared" si="6"/>
        <v>12192.400000000001</v>
      </c>
    </row>
    <row r="84" spans="1:7" s="1" customFormat="1" ht="12.75" customHeight="1" x14ac:dyDescent="0.25">
      <c r="A84" s="46"/>
      <c r="B84" s="90" t="s">
        <v>124</v>
      </c>
      <c r="C84" s="84" t="s">
        <v>73</v>
      </c>
      <c r="D84" s="87">
        <v>0.1</v>
      </c>
      <c r="E84" s="84" t="s">
        <v>89</v>
      </c>
      <c r="F84" s="136">
        <v>72680</v>
      </c>
      <c r="G84" s="136">
        <f t="shared" ref="G84:G85" si="7">+F84*D84</f>
        <v>7268</v>
      </c>
    </row>
    <row r="85" spans="1:7" s="1" customFormat="1" ht="12.75" customHeight="1" x14ac:dyDescent="0.25">
      <c r="A85" s="46"/>
      <c r="B85" s="90" t="s">
        <v>126</v>
      </c>
      <c r="C85" s="84" t="s">
        <v>74</v>
      </c>
      <c r="D85" s="87">
        <v>0.5</v>
      </c>
      <c r="E85" s="84" t="s">
        <v>89</v>
      </c>
      <c r="F85" s="136">
        <v>23830</v>
      </c>
      <c r="G85" s="136">
        <f t="shared" si="7"/>
        <v>11915</v>
      </c>
    </row>
    <row r="86" spans="1:7" s="1" customFormat="1" ht="12.75" customHeight="1" x14ac:dyDescent="0.25">
      <c r="A86" s="46"/>
      <c r="B86" s="90" t="s">
        <v>125</v>
      </c>
      <c r="C86" s="84" t="s">
        <v>73</v>
      </c>
      <c r="D86" s="87">
        <v>0.1</v>
      </c>
      <c r="E86" s="84" t="s">
        <v>111</v>
      </c>
      <c r="F86" s="136">
        <v>365200</v>
      </c>
      <c r="G86" s="136">
        <f>+F86*D86</f>
        <v>36520</v>
      </c>
    </row>
    <row r="87" spans="1:7" s="1" customFormat="1" ht="12.75" customHeight="1" x14ac:dyDescent="0.25">
      <c r="A87" s="46"/>
      <c r="B87" s="90" t="s">
        <v>126</v>
      </c>
      <c r="C87" s="84" t="s">
        <v>74</v>
      </c>
      <c r="D87" s="87">
        <v>0.5</v>
      </c>
      <c r="E87" s="84" t="s">
        <v>111</v>
      </c>
      <c r="F87" s="136">
        <v>23830</v>
      </c>
      <c r="G87" s="136">
        <f t="shared" si="6"/>
        <v>11915</v>
      </c>
    </row>
    <row r="88" spans="1:7" s="1" customFormat="1" ht="12.75" customHeight="1" x14ac:dyDescent="0.25">
      <c r="A88" s="46"/>
      <c r="B88" s="125" t="s">
        <v>99</v>
      </c>
      <c r="C88" s="84"/>
      <c r="D88" s="87"/>
      <c r="E88" s="84"/>
      <c r="F88" s="145"/>
      <c r="G88" s="88"/>
    </row>
    <row r="89" spans="1:7" s="1" customFormat="1" ht="12.75" customHeight="1" x14ac:dyDescent="0.25">
      <c r="A89" s="46"/>
      <c r="B89" s="90" t="s">
        <v>101</v>
      </c>
      <c r="C89" s="84" t="s">
        <v>74</v>
      </c>
      <c r="D89" s="87">
        <v>1.5</v>
      </c>
      <c r="E89" s="84" t="s">
        <v>94</v>
      </c>
      <c r="F89" s="144">
        <v>10000</v>
      </c>
      <c r="G89" s="136">
        <f t="shared" ref="G89:G96" si="8">D89*F89</f>
        <v>15000</v>
      </c>
    </row>
    <row r="90" spans="1:7" s="1" customFormat="1" ht="12.75" customHeight="1" x14ac:dyDescent="0.25">
      <c r="A90" s="46"/>
      <c r="B90" s="137" t="s">
        <v>102</v>
      </c>
      <c r="C90" s="139" t="s">
        <v>74</v>
      </c>
      <c r="D90" s="140">
        <v>1</v>
      </c>
      <c r="E90" s="139" t="s">
        <v>95</v>
      </c>
      <c r="F90" s="144">
        <v>12000</v>
      </c>
      <c r="G90" s="136">
        <f t="shared" si="8"/>
        <v>12000</v>
      </c>
    </row>
    <row r="91" spans="1:7" s="1" customFormat="1" ht="12.75" customHeight="1" x14ac:dyDescent="0.25">
      <c r="A91" s="46"/>
      <c r="B91" s="137" t="s">
        <v>103</v>
      </c>
      <c r="C91" s="139" t="s">
        <v>74</v>
      </c>
      <c r="D91" s="140">
        <v>2</v>
      </c>
      <c r="E91" s="139" t="s">
        <v>95</v>
      </c>
      <c r="F91" s="136">
        <v>7500</v>
      </c>
      <c r="G91" s="136">
        <f t="shared" si="8"/>
        <v>15000</v>
      </c>
    </row>
    <row r="92" spans="1:7" s="1" customFormat="1" ht="12.75" customHeight="1" x14ac:dyDescent="0.25">
      <c r="A92" s="46"/>
      <c r="B92" s="137" t="s">
        <v>102</v>
      </c>
      <c r="C92" s="139" t="s">
        <v>74</v>
      </c>
      <c r="D92" s="140">
        <v>2</v>
      </c>
      <c r="E92" s="139" t="s">
        <v>89</v>
      </c>
      <c r="F92" s="136">
        <v>12000</v>
      </c>
      <c r="G92" s="136">
        <f t="shared" si="8"/>
        <v>24000</v>
      </c>
    </row>
    <row r="93" spans="1:7" s="1" customFormat="1" ht="12.75" customHeight="1" x14ac:dyDescent="0.25">
      <c r="A93" s="46"/>
      <c r="B93" s="137" t="s">
        <v>127</v>
      </c>
      <c r="C93" s="139" t="s">
        <v>74</v>
      </c>
      <c r="D93" s="140"/>
      <c r="E93" s="139" t="s">
        <v>89</v>
      </c>
      <c r="F93" s="136"/>
      <c r="G93" s="136"/>
    </row>
    <row r="94" spans="1:7" s="1" customFormat="1" ht="12.75" customHeight="1" x14ac:dyDescent="0.25">
      <c r="A94" s="46"/>
      <c r="B94" s="137" t="s">
        <v>131</v>
      </c>
      <c r="C94" s="139" t="s">
        <v>74</v>
      </c>
      <c r="D94" s="140">
        <v>2</v>
      </c>
      <c r="E94" s="139" t="s">
        <v>111</v>
      </c>
      <c r="F94" s="144">
        <v>14290</v>
      </c>
      <c r="G94" s="136">
        <f t="shared" si="8"/>
        <v>28580</v>
      </c>
    </row>
    <row r="95" spans="1:7" s="1" customFormat="1" ht="12.75" customHeight="1" x14ac:dyDescent="0.25">
      <c r="A95" s="46"/>
      <c r="B95" s="137" t="s">
        <v>104</v>
      </c>
      <c r="C95" s="139" t="s">
        <v>74</v>
      </c>
      <c r="D95" s="140">
        <v>2</v>
      </c>
      <c r="E95" s="139" t="s">
        <v>93</v>
      </c>
      <c r="F95" s="144">
        <v>21710</v>
      </c>
      <c r="G95" s="136">
        <f t="shared" si="8"/>
        <v>43420</v>
      </c>
    </row>
    <row r="96" spans="1:7" s="1" customFormat="1" ht="12.75" customHeight="1" x14ac:dyDescent="0.25">
      <c r="A96" s="46"/>
      <c r="B96" s="137" t="s">
        <v>133</v>
      </c>
      <c r="C96" s="139" t="s">
        <v>74</v>
      </c>
      <c r="D96" s="140">
        <v>2</v>
      </c>
      <c r="E96" s="139" t="s">
        <v>122</v>
      </c>
      <c r="F96" s="136">
        <v>19000</v>
      </c>
      <c r="G96" s="136">
        <f t="shared" si="8"/>
        <v>38000</v>
      </c>
    </row>
    <row r="97" spans="1:7" s="1" customFormat="1" ht="13.5" customHeight="1" x14ac:dyDescent="0.25">
      <c r="A97" s="46"/>
      <c r="B97" s="113" t="s">
        <v>31</v>
      </c>
      <c r="C97" s="114"/>
      <c r="D97" s="114"/>
      <c r="E97" s="114"/>
      <c r="F97" s="115"/>
      <c r="G97" s="119">
        <f>SUM(G63:G96)</f>
        <v>3334796.4</v>
      </c>
    </row>
    <row r="98" spans="1:7" s="1" customFormat="1" ht="12" customHeight="1" x14ac:dyDescent="0.25">
      <c r="A98" s="2"/>
      <c r="B98" s="108"/>
      <c r="C98" s="109"/>
      <c r="D98" s="109"/>
      <c r="E98" s="110"/>
      <c r="F98" s="111"/>
      <c r="G98" s="112"/>
    </row>
    <row r="99" spans="1:7" s="1" customFormat="1" ht="12" customHeight="1" x14ac:dyDescent="0.25">
      <c r="A99" s="5"/>
      <c r="B99" s="29" t="s">
        <v>32</v>
      </c>
      <c r="C99" s="30"/>
      <c r="D99" s="31"/>
      <c r="E99" s="31"/>
      <c r="F99" s="32"/>
      <c r="G99" s="98"/>
    </row>
    <row r="100" spans="1:7" s="1" customFormat="1" ht="24" customHeight="1" x14ac:dyDescent="0.25">
      <c r="A100" s="5"/>
      <c r="B100" s="107" t="s">
        <v>33</v>
      </c>
      <c r="C100" s="85" t="s">
        <v>29</v>
      </c>
      <c r="D100" s="85" t="s">
        <v>30</v>
      </c>
      <c r="E100" s="107" t="s">
        <v>17</v>
      </c>
      <c r="F100" s="85" t="s">
        <v>18</v>
      </c>
      <c r="G100" s="107" t="s">
        <v>19</v>
      </c>
    </row>
    <row r="101" spans="1:7" s="1" customFormat="1" ht="16.5" customHeight="1" x14ac:dyDescent="0.25">
      <c r="A101" s="46"/>
      <c r="B101" s="167" t="s">
        <v>138</v>
      </c>
      <c r="C101" s="86" t="s">
        <v>72</v>
      </c>
      <c r="D101" s="86">
        <v>3</v>
      </c>
      <c r="E101" s="84" t="s">
        <v>135</v>
      </c>
      <c r="F101" s="88">
        <v>15000</v>
      </c>
      <c r="G101" s="88">
        <f t="shared" ref="G101:G106" si="9">+F101*D101</f>
        <v>45000</v>
      </c>
    </row>
    <row r="102" spans="1:7" s="1" customFormat="1" ht="16.5" customHeight="1" x14ac:dyDescent="0.25">
      <c r="A102" s="46"/>
      <c r="B102" s="167" t="s">
        <v>139</v>
      </c>
      <c r="C102" s="86" t="s">
        <v>72</v>
      </c>
      <c r="D102" s="86">
        <v>5</v>
      </c>
      <c r="E102" s="84" t="s">
        <v>136</v>
      </c>
      <c r="F102" s="88">
        <v>180000</v>
      </c>
      <c r="G102" s="88">
        <f t="shared" si="9"/>
        <v>900000</v>
      </c>
    </row>
    <row r="103" spans="1:7" s="1" customFormat="1" ht="13.5" customHeight="1" x14ac:dyDescent="0.25">
      <c r="A103" s="46"/>
      <c r="B103" s="167" t="s">
        <v>140</v>
      </c>
      <c r="C103" s="86" t="s">
        <v>72</v>
      </c>
      <c r="D103" s="86">
        <v>5</v>
      </c>
      <c r="E103" s="84" t="s">
        <v>136</v>
      </c>
      <c r="F103" s="88">
        <v>170000</v>
      </c>
      <c r="G103" s="88">
        <f t="shared" si="9"/>
        <v>850000</v>
      </c>
    </row>
    <row r="104" spans="1:7" s="1" customFormat="1" ht="12" customHeight="1" x14ac:dyDescent="0.25">
      <c r="A104" s="46"/>
      <c r="B104" s="168" t="s">
        <v>146</v>
      </c>
      <c r="C104" s="169" t="s">
        <v>73</v>
      </c>
      <c r="D104" s="169">
        <v>350</v>
      </c>
      <c r="E104" s="170" t="s">
        <v>93</v>
      </c>
      <c r="F104" s="171">
        <v>2500</v>
      </c>
      <c r="G104" s="171">
        <f t="shared" si="9"/>
        <v>875000</v>
      </c>
    </row>
    <row r="105" spans="1:7" s="1" customFormat="1" ht="12" customHeight="1" x14ac:dyDescent="0.25">
      <c r="A105" s="46"/>
      <c r="B105" s="168" t="s">
        <v>147</v>
      </c>
      <c r="C105" s="169" t="s">
        <v>73</v>
      </c>
      <c r="D105" s="169">
        <v>250</v>
      </c>
      <c r="E105" s="170" t="s">
        <v>112</v>
      </c>
      <c r="F105" s="171">
        <v>3200</v>
      </c>
      <c r="G105" s="171">
        <f t="shared" si="9"/>
        <v>800000</v>
      </c>
    </row>
    <row r="106" spans="1:7" s="1" customFormat="1" ht="12" customHeight="1" x14ac:dyDescent="0.25">
      <c r="A106" s="46"/>
      <c r="B106" s="168" t="s">
        <v>142</v>
      </c>
      <c r="C106" s="169" t="s">
        <v>141</v>
      </c>
      <c r="D106" s="169">
        <v>5000</v>
      </c>
      <c r="E106" s="170" t="s">
        <v>93</v>
      </c>
      <c r="F106" s="171">
        <v>180</v>
      </c>
      <c r="G106" s="171">
        <f t="shared" si="9"/>
        <v>900000</v>
      </c>
    </row>
    <row r="107" spans="1:7" s="1" customFormat="1" ht="12.75" customHeight="1" x14ac:dyDescent="0.25">
      <c r="A107" s="46"/>
      <c r="B107" s="159" t="s">
        <v>34</v>
      </c>
      <c r="C107" s="160"/>
      <c r="D107" s="160"/>
      <c r="E107" s="161"/>
      <c r="F107" s="162"/>
      <c r="G107" s="163">
        <f>SUM(G101:G106)</f>
        <v>4370000</v>
      </c>
    </row>
    <row r="108" spans="1:7" s="1" customFormat="1" ht="12" customHeight="1" x14ac:dyDescent="0.25">
      <c r="A108" s="46"/>
      <c r="B108" s="49"/>
      <c r="C108" s="49"/>
      <c r="D108" s="49"/>
      <c r="E108" s="49"/>
      <c r="F108" s="50"/>
      <c r="G108" s="101"/>
    </row>
    <row r="109" spans="1:7" s="1" customFormat="1" ht="12" customHeight="1" x14ac:dyDescent="0.25">
      <c r="A109" s="46"/>
      <c r="B109" s="51" t="s">
        <v>35</v>
      </c>
      <c r="C109" s="52"/>
      <c r="D109" s="52"/>
      <c r="E109" s="52"/>
      <c r="F109" s="52"/>
      <c r="G109" s="53">
        <f>G43+G49+G59+G97+G107</f>
        <v>11448796.4</v>
      </c>
    </row>
    <row r="110" spans="1:7" s="1" customFormat="1" ht="12" customHeight="1" x14ac:dyDescent="0.25">
      <c r="A110" s="46"/>
      <c r="B110" s="54" t="s">
        <v>36</v>
      </c>
      <c r="C110" s="40"/>
      <c r="D110" s="40"/>
      <c r="E110" s="40"/>
      <c r="F110" s="40"/>
      <c r="G110" s="55">
        <f>G109*0.05</f>
        <v>572439.82000000007</v>
      </c>
    </row>
    <row r="111" spans="1:7" s="1" customFormat="1" ht="12" customHeight="1" x14ac:dyDescent="0.25">
      <c r="A111" s="46"/>
      <c r="B111" s="56" t="s">
        <v>37</v>
      </c>
      <c r="C111" s="39"/>
      <c r="D111" s="39"/>
      <c r="E111" s="39"/>
      <c r="F111" s="39"/>
      <c r="G111" s="57">
        <f>G110+G109</f>
        <v>12021236.220000001</v>
      </c>
    </row>
    <row r="112" spans="1:7" s="1" customFormat="1" ht="12" customHeight="1" x14ac:dyDescent="0.25">
      <c r="A112" s="46"/>
      <c r="B112" s="54" t="s">
        <v>38</v>
      </c>
      <c r="C112" s="40"/>
      <c r="D112" s="40"/>
      <c r="E112" s="40"/>
      <c r="F112" s="40"/>
      <c r="G112" s="55">
        <f>G13</f>
        <v>16500000</v>
      </c>
    </row>
    <row r="113" spans="1:7" s="1" customFormat="1" ht="12" customHeight="1" x14ac:dyDescent="0.25">
      <c r="A113" s="46"/>
      <c r="B113" s="58" t="s">
        <v>39</v>
      </c>
      <c r="C113" s="59"/>
      <c r="D113" s="59"/>
      <c r="E113" s="59"/>
      <c r="F113" s="59"/>
      <c r="G113" s="53">
        <f>G112-G111</f>
        <v>4478763.7799999993</v>
      </c>
    </row>
    <row r="114" spans="1:7" s="1" customFormat="1" ht="12.75" customHeight="1" x14ac:dyDescent="0.25">
      <c r="A114" s="46"/>
      <c r="B114" s="47" t="s">
        <v>40</v>
      </c>
      <c r="C114" s="48"/>
      <c r="D114" s="48"/>
      <c r="E114" s="48"/>
      <c r="F114" s="48"/>
      <c r="G114" s="102"/>
    </row>
    <row r="115" spans="1:7" s="1" customFormat="1" ht="12.75" customHeight="1" thickBot="1" x14ac:dyDescent="0.3">
      <c r="A115" s="46"/>
      <c r="B115" s="60"/>
      <c r="C115" s="48"/>
      <c r="D115" s="48"/>
      <c r="E115" s="48"/>
      <c r="F115" s="48"/>
      <c r="G115" s="102"/>
    </row>
    <row r="116" spans="1:7" s="1" customFormat="1" ht="15" customHeight="1" x14ac:dyDescent="0.25">
      <c r="A116" s="46"/>
      <c r="B116" s="71" t="s">
        <v>41</v>
      </c>
      <c r="C116" s="72"/>
      <c r="D116" s="72"/>
      <c r="E116" s="72"/>
      <c r="F116" s="73"/>
      <c r="G116" s="102"/>
    </row>
    <row r="117" spans="1:7" s="1" customFormat="1" ht="12" customHeight="1" x14ac:dyDescent="0.25">
      <c r="A117" s="46"/>
      <c r="B117" s="74" t="s">
        <v>42</v>
      </c>
      <c r="C117" s="45"/>
      <c r="D117" s="45"/>
      <c r="E117" s="45"/>
      <c r="F117" s="75"/>
      <c r="G117" s="102"/>
    </row>
    <row r="118" spans="1:7" s="1" customFormat="1" ht="12" customHeight="1" x14ac:dyDescent="0.25">
      <c r="A118" s="46"/>
      <c r="B118" s="74" t="s">
        <v>43</v>
      </c>
      <c r="C118" s="45"/>
      <c r="D118" s="45"/>
      <c r="E118" s="45"/>
      <c r="F118" s="75"/>
      <c r="G118" s="102"/>
    </row>
    <row r="119" spans="1:7" s="1" customFormat="1" ht="12" customHeight="1" x14ac:dyDescent="0.25">
      <c r="A119" s="46"/>
      <c r="B119" s="74" t="s">
        <v>44</v>
      </c>
      <c r="C119" s="45"/>
      <c r="D119" s="45"/>
      <c r="E119" s="45"/>
      <c r="F119" s="75"/>
      <c r="G119" s="102"/>
    </row>
    <row r="120" spans="1:7" s="1" customFormat="1" ht="12" customHeight="1" x14ac:dyDescent="0.25">
      <c r="A120" s="46"/>
      <c r="B120" s="74" t="s">
        <v>45</v>
      </c>
      <c r="C120" s="45"/>
      <c r="D120" s="45"/>
      <c r="E120" s="45"/>
      <c r="F120" s="75"/>
      <c r="G120" s="102"/>
    </row>
    <row r="121" spans="1:7" s="1" customFormat="1" ht="12" customHeight="1" x14ac:dyDescent="0.25">
      <c r="A121" s="46"/>
      <c r="B121" s="74" t="s">
        <v>46</v>
      </c>
      <c r="C121" s="45"/>
      <c r="D121" s="45"/>
      <c r="E121" s="45"/>
      <c r="F121" s="75"/>
      <c r="G121" s="102"/>
    </row>
    <row r="122" spans="1:7" s="1" customFormat="1" ht="12" customHeight="1" thickBot="1" x14ac:dyDescent="0.3">
      <c r="A122" s="46"/>
      <c r="B122" s="76" t="s">
        <v>47</v>
      </c>
      <c r="C122" s="77"/>
      <c r="D122" s="77"/>
      <c r="E122" s="77"/>
      <c r="F122" s="78"/>
      <c r="G122" s="102"/>
    </row>
    <row r="123" spans="1:7" s="1" customFormat="1" ht="12" customHeight="1" x14ac:dyDescent="0.25">
      <c r="A123" s="46"/>
      <c r="B123" s="69"/>
      <c r="C123" s="45"/>
      <c r="D123" s="45"/>
      <c r="E123" s="45"/>
      <c r="F123" s="45"/>
      <c r="G123" s="102"/>
    </row>
    <row r="124" spans="1:7" s="1" customFormat="1" ht="12.75" customHeight="1" thickBot="1" x14ac:dyDescent="0.3">
      <c r="A124" s="46"/>
      <c r="B124" s="175" t="s">
        <v>48</v>
      </c>
      <c r="C124" s="176"/>
      <c r="D124" s="68"/>
      <c r="E124" s="41"/>
      <c r="F124" s="41"/>
      <c r="G124" s="102"/>
    </row>
    <row r="125" spans="1:7" s="1" customFormat="1" ht="12" customHeight="1" x14ac:dyDescent="0.25">
      <c r="A125" s="46"/>
      <c r="B125" s="62" t="s">
        <v>33</v>
      </c>
      <c r="C125" s="120" t="s">
        <v>49</v>
      </c>
      <c r="D125" s="121" t="s">
        <v>50</v>
      </c>
      <c r="E125" s="41"/>
      <c r="F125" s="41"/>
      <c r="G125" s="102"/>
    </row>
    <row r="126" spans="1:7" s="1" customFormat="1" ht="12.75" customHeight="1" x14ac:dyDescent="0.25">
      <c r="A126" s="46"/>
      <c r="B126" s="63" t="s">
        <v>51</v>
      </c>
      <c r="C126" s="42">
        <f>G43</f>
        <v>3150000</v>
      </c>
      <c r="D126" s="64">
        <f>(C126/C132)</f>
        <v>0.26203627832878573</v>
      </c>
      <c r="E126" s="41"/>
      <c r="F126" s="41"/>
      <c r="G126" s="102"/>
    </row>
    <row r="127" spans="1:7" s="1" customFormat="1" ht="12" customHeight="1" x14ac:dyDescent="0.25">
      <c r="A127" s="46"/>
      <c r="B127" s="63" t="s">
        <v>52</v>
      </c>
      <c r="C127" s="42">
        <f>G49</f>
        <v>100000</v>
      </c>
      <c r="D127" s="64">
        <f>(C127/C132)</f>
        <v>8.3186120104376416E-3</v>
      </c>
      <c r="E127" s="41"/>
      <c r="F127" s="41"/>
      <c r="G127" s="102"/>
    </row>
    <row r="128" spans="1:7" s="1" customFormat="1" ht="12" customHeight="1" x14ac:dyDescent="0.25">
      <c r="A128" s="46"/>
      <c r="B128" s="63" t="s">
        <v>53</v>
      </c>
      <c r="C128" s="42">
        <f>G59</f>
        <v>494000</v>
      </c>
      <c r="D128" s="64">
        <f>(C128/C132)</f>
        <v>4.1093943331561952E-2</v>
      </c>
      <c r="E128" s="41"/>
      <c r="F128" s="41"/>
      <c r="G128" s="102"/>
    </row>
    <row r="129" spans="1:7" s="1" customFormat="1" ht="12.75" customHeight="1" x14ac:dyDescent="0.25">
      <c r="A129" s="46"/>
      <c r="B129" s="63" t="s">
        <v>28</v>
      </c>
      <c r="C129" s="42">
        <f>G97</f>
        <v>3334796.4</v>
      </c>
      <c r="D129" s="64">
        <f>(C129/C132)</f>
        <v>0.27740877385404211</v>
      </c>
      <c r="E129" s="41"/>
      <c r="F129" s="41"/>
      <c r="G129" s="102"/>
    </row>
    <row r="130" spans="1:7" s="1" customFormat="1" ht="15.6" customHeight="1" x14ac:dyDescent="0.25">
      <c r="A130" s="46"/>
      <c r="B130" s="63" t="s">
        <v>54</v>
      </c>
      <c r="C130" s="43">
        <f>G107</f>
        <v>4370000</v>
      </c>
      <c r="D130" s="64">
        <f>(C130/C132)</f>
        <v>0.36352334485612492</v>
      </c>
      <c r="E130" s="44"/>
      <c r="F130" s="44"/>
      <c r="G130" s="102"/>
    </row>
    <row r="131" spans="1:7" ht="11.25" customHeight="1" x14ac:dyDescent="0.25">
      <c r="B131" s="63" t="s">
        <v>55</v>
      </c>
      <c r="C131" s="43">
        <f>G110</f>
        <v>572439.82000000007</v>
      </c>
      <c r="D131" s="64">
        <f>(C131/C132)</f>
        <v>4.7619047619047623E-2</v>
      </c>
      <c r="E131" s="44"/>
      <c r="F131" s="44"/>
      <c r="G131" s="102"/>
    </row>
    <row r="132" spans="1:7" ht="11.25" customHeight="1" thickBot="1" x14ac:dyDescent="0.3">
      <c r="B132" s="65" t="s">
        <v>56</v>
      </c>
      <c r="C132" s="66">
        <f>SUM(C126:C131)</f>
        <v>12021236.220000001</v>
      </c>
      <c r="D132" s="67">
        <f>SUM(D126:D131)</f>
        <v>1</v>
      </c>
      <c r="E132" s="44"/>
      <c r="F132" s="44"/>
      <c r="G132" s="102"/>
    </row>
    <row r="133" spans="1:7" ht="11.25" customHeight="1" x14ac:dyDescent="0.25">
      <c r="B133" s="60"/>
      <c r="C133" s="48"/>
      <c r="D133" s="48"/>
      <c r="E133" s="48"/>
      <c r="F133" s="48"/>
      <c r="G133" s="102"/>
    </row>
    <row r="134" spans="1:7" ht="11.25" customHeight="1" thickBot="1" x14ac:dyDescent="0.3">
      <c r="B134" s="61"/>
      <c r="C134" s="48"/>
      <c r="D134" s="48"/>
      <c r="E134" s="48"/>
      <c r="F134" s="48"/>
      <c r="G134" s="102"/>
    </row>
    <row r="135" spans="1:7" ht="11.25" customHeight="1" thickBot="1" x14ac:dyDescent="0.3">
      <c r="B135" s="177" t="s">
        <v>86</v>
      </c>
      <c r="C135" s="178"/>
      <c r="D135" s="178"/>
      <c r="E135" s="179"/>
      <c r="F135" s="44"/>
      <c r="G135" s="102"/>
    </row>
    <row r="136" spans="1:7" ht="11.25" customHeight="1" x14ac:dyDescent="0.25">
      <c r="B136" s="80" t="s">
        <v>87</v>
      </c>
      <c r="C136" s="116">
        <v>27000</v>
      </c>
      <c r="D136" s="116">
        <v>30000</v>
      </c>
      <c r="E136" s="116">
        <v>33000</v>
      </c>
      <c r="F136" s="79"/>
      <c r="G136" s="103"/>
    </row>
    <row r="137" spans="1:7" ht="11.25" customHeight="1" thickBot="1" x14ac:dyDescent="0.3">
      <c r="B137" s="65" t="s">
        <v>88</v>
      </c>
      <c r="C137" s="66">
        <f>(G111/C136)</f>
        <v>445.23097111111116</v>
      </c>
      <c r="D137" s="66">
        <f>(G111/D136)</f>
        <v>400.707874</v>
      </c>
      <c r="E137" s="81">
        <f>(G111/E136)</f>
        <v>364.27988545454548</v>
      </c>
      <c r="F137" s="79"/>
      <c r="G137" s="103"/>
    </row>
    <row r="138" spans="1:7" ht="11.25" customHeight="1" x14ac:dyDescent="0.25">
      <c r="B138" s="70" t="s">
        <v>57</v>
      </c>
      <c r="C138" s="45"/>
      <c r="D138" s="45"/>
      <c r="E138" s="45"/>
      <c r="F138" s="45"/>
      <c r="G138" s="104"/>
    </row>
  </sheetData>
  <mergeCells count="9">
    <mergeCell ref="B18:G18"/>
    <mergeCell ref="B124:C124"/>
    <mergeCell ref="B135:E135"/>
    <mergeCell ref="E10:F10"/>
    <mergeCell ref="E11:F11"/>
    <mergeCell ref="E12:F12"/>
    <mergeCell ref="E14:F14"/>
    <mergeCell ref="E15:F15"/>
    <mergeCell ref="E16:F16"/>
  </mergeCells>
  <phoneticPr fontId="24" type="noConversion"/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TUNEL</vt:lpstr>
      <vt:lpstr>'MELON TUNEL'!Área_de_impresión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2022-06-16T21:42:43Z</cp:lastPrinted>
  <dcterms:created xsi:type="dcterms:W3CDTF">2020-11-27T12:49:26Z</dcterms:created>
  <dcterms:modified xsi:type="dcterms:W3CDTF">2022-06-16T21:42:45Z</dcterms:modified>
</cp:coreProperties>
</file>