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MELON" sheetId="7" r:id="rId1"/>
  </sheets>
  <definedNames>
    <definedName name="_xlnm._FilterDatabase" localSheetId="0" hidden="1">MELON!$A$64:$HM$64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7" l="1"/>
  <c r="G77" i="7"/>
  <c r="G27" i="7" l="1"/>
  <c r="G94" i="7"/>
  <c r="G93" i="7"/>
  <c r="G88" i="7"/>
  <c r="G87" i="7"/>
  <c r="G86" i="7"/>
  <c r="G85" i="7"/>
  <c r="G84" i="7"/>
  <c r="G83" i="7"/>
  <c r="G82" i="7"/>
  <c r="G80" i="7"/>
  <c r="G79" i="7"/>
  <c r="G78" i="7"/>
  <c r="G76" i="7"/>
  <c r="G75" i="7"/>
  <c r="G73" i="7"/>
  <c r="G70" i="7"/>
  <c r="G69" i="7"/>
  <c r="G68" i="7"/>
  <c r="G67" i="7"/>
  <c r="G66" i="7"/>
  <c r="G65" i="7"/>
  <c r="G63" i="7"/>
  <c r="G62" i="7"/>
  <c r="G61" i="7"/>
  <c r="G60" i="7"/>
  <c r="G58" i="7"/>
  <c r="G53" i="7"/>
  <c r="G52" i="7"/>
  <c r="G51" i="7"/>
  <c r="G50" i="7"/>
  <c r="G49" i="7"/>
  <c r="G48" i="7"/>
  <c r="G43" i="7"/>
  <c r="G42" i="7"/>
  <c r="G41" i="7"/>
  <c r="G36" i="7"/>
  <c r="G35" i="7"/>
  <c r="G34" i="7"/>
  <c r="G33" i="7"/>
  <c r="G32" i="7"/>
  <c r="G31" i="7"/>
  <c r="G30" i="7"/>
  <c r="G29" i="7"/>
  <c r="G28" i="7"/>
  <c r="G26" i="7"/>
  <c r="G25" i="7"/>
  <c r="G24" i="7"/>
  <c r="G23" i="7"/>
  <c r="G22" i="7"/>
  <c r="G21" i="7"/>
  <c r="G12" i="7"/>
  <c r="G100" i="7" s="1"/>
  <c r="G89" i="7" l="1"/>
  <c r="C117" i="7" s="1"/>
  <c r="G95" i="7"/>
  <c r="C118" i="7" s="1"/>
  <c r="G54" i="7"/>
  <c r="C116" i="7" s="1"/>
  <c r="G44" i="7"/>
  <c r="C115" i="7" s="1"/>
  <c r="G37" i="7"/>
  <c r="G97" i="7" l="1"/>
  <c r="G98" i="7" s="1"/>
  <c r="C119" i="7" s="1"/>
  <c r="C114" i="7"/>
  <c r="G99" i="7" l="1"/>
  <c r="C120" i="7"/>
  <c r="C125" i="7" l="1"/>
  <c r="D115" i="7"/>
  <c r="D116" i="7"/>
  <c r="E125" i="7"/>
  <c r="G101" i="7"/>
  <c r="D125" i="7"/>
  <c r="D118" i="7"/>
  <c r="D117" i="7"/>
  <c r="D114" i="7"/>
  <c r="D119" i="7"/>
  <c r="D120" i="7" l="1"/>
</calcChain>
</file>

<file path=xl/sharedStrings.xml><?xml version="1.0" encoding="utf-8"?>
<sst xmlns="http://schemas.openxmlformats.org/spreadsheetml/2006/main" count="264" uniqueCount="138">
  <si>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</si>
  <si>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</si>
  <si>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</si>
  <si>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</si>
  <si>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</si>
  <si>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</si>
  <si>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</si>
  <si>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</si>
  <si>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</si>
  <si>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</si>
  <si>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</si>
  <si>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</si>
  <si>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</si>
  <si>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</si>
  <si>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</si>
  <si>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</si>
  <si>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</si>
  <si>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</si>
  <si>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</si>
  <si>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</si>
  <si>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</si>
  <si>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</si>
  <si>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</si>
  <si>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</si>
  <si>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</si>
  <si>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</si>
  <si>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</si>
  <si>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</si>
  <si>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</si>
  <si>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</si>
  <si>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</si>
  <si>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</si>
  <si>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</si>
  <si>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</si>
  <si>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</si>
  <si>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</si>
  <si>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</si>
  <si>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</si>
  <si>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</si>
  <si>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</si>
  <si>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</si>
  <si>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</si>
  <si>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</si>
  <si>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</si>
  <si>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</si>
  <si>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</si>
  <si>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</si>
  <si>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</si>
  <si>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</si>
  <si>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</si>
  <si>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</si>
  <si>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</si>
  <si>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</si>
  <si>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</si>
  <si>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</si>
  <si>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</si>
  <si>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</si>
  <si>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</si>
  <si>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</si>
  <si>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</si>
  <si>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Acequiadura</t>
  </si>
  <si>
    <t xml:space="preserve"> </t>
  </si>
  <si>
    <t>FERTILIZANTE</t>
  </si>
  <si>
    <t>Urea</t>
  </si>
  <si>
    <t>FUNGICIDA</t>
  </si>
  <si>
    <t>INSECTICIDA</t>
  </si>
  <si>
    <t>Riego pre-transplante/siembra</t>
  </si>
  <si>
    <t>Transplante/siembra</t>
  </si>
  <si>
    <t>Aplicación fertilizante</t>
  </si>
  <si>
    <t>Aradura</t>
  </si>
  <si>
    <t>Rastraje</t>
  </si>
  <si>
    <t>Melgadura</t>
  </si>
  <si>
    <t>u</t>
  </si>
  <si>
    <t>kg</t>
  </si>
  <si>
    <t>Lt</t>
  </si>
  <si>
    <t>RENDIMIENTO (Unidades/ha)</t>
  </si>
  <si>
    <t>PRECIO ESPERADO ($/Unidades)</t>
  </si>
  <si>
    <t>O"higgins</t>
  </si>
  <si>
    <t>Rengo</t>
  </si>
  <si>
    <t>Quinta de Tilcoco</t>
  </si>
  <si>
    <t>1</t>
  </si>
  <si>
    <t>Época(Mes)</t>
  </si>
  <si>
    <t>JA/JH</t>
  </si>
  <si>
    <t>Polyben 50 wp</t>
  </si>
  <si>
    <t>Noviembre</t>
  </si>
  <si>
    <t>PLANTINES/SEMILLA</t>
  </si>
  <si>
    <t>Rotofresa</t>
  </si>
  <si>
    <t>Septiembre</t>
  </si>
  <si>
    <t>Octubre</t>
  </si>
  <si>
    <t>Mezcla 17-20-20</t>
  </si>
  <si>
    <t>Herbicidas</t>
  </si>
  <si>
    <t>ABONOS FOLIARES</t>
  </si>
  <si>
    <t xml:space="preserve">Salitre pro k </t>
  </si>
  <si>
    <t>Fertifol</t>
  </si>
  <si>
    <t>Fosfonat 40-20</t>
  </si>
  <si>
    <t xml:space="preserve">Ivron </t>
  </si>
  <si>
    <t>Kelpak</t>
  </si>
  <si>
    <t>Bulldock 125 ec</t>
  </si>
  <si>
    <t>SUNDEW, SALGARY, PITON, DOLCHE CREMA, NUN DE MIEL</t>
  </si>
  <si>
    <t>Noviembre -enero</t>
  </si>
  <si>
    <t>HONGOS DE SUELO Y SEQUIA</t>
  </si>
  <si>
    <t xml:space="preserve">Riegos </t>
  </si>
  <si>
    <t>Diciembre</t>
  </si>
  <si>
    <t>Desinfeccón plantas en bandejas</t>
  </si>
  <si>
    <t xml:space="preserve">Aplicación de pesticidas </t>
  </si>
  <si>
    <t>Horquilla</t>
  </si>
  <si>
    <t>lt</t>
  </si>
  <si>
    <t>Karate zeon</t>
  </si>
  <si>
    <t>Apolo 25 ew</t>
  </si>
  <si>
    <t>Gladiador 450 wp</t>
  </si>
  <si>
    <t>Trigard 75 wp</t>
  </si>
  <si>
    <t>Vertimec 018 ec</t>
  </si>
  <si>
    <t xml:space="preserve">Gramoxone </t>
  </si>
  <si>
    <t>Aplicación herbicia</t>
  </si>
  <si>
    <t>Frutaliv</t>
  </si>
  <si>
    <t>Goldazim 500 sc</t>
  </si>
  <si>
    <t>Induce ph</t>
  </si>
  <si>
    <t>Nitrato de calcio</t>
  </si>
  <si>
    <t>Septiembre - octubre</t>
  </si>
  <si>
    <t>Diciembre - enero</t>
  </si>
  <si>
    <t>Cosecha y seleccción</t>
  </si>
  <si>
    <t>Colmenas de abejas</t>
  </si>
  <si>
    <t>Ingreso a Lo Valledor</t>
  </si>
  <si>
    <t>Enero</t>
  </si>
  <si>
    <t>Fertilizante surco al medio</t>
  </si>
  <si>
    <t>Base con rastra para tapar</t>
  </si>
  <si>
    <t>Surco costado y tapada fertilizante</t>
  </si>
  <si>
    <t xml:space="preserve">Enero </t>
  </si>
  <si>
    <t>Octubre y noviembre</t>
  </si>
  <si>
    <t>Noviembre a enero</t>
  </si>
  <si>
    <t>Systhane  2 ec</t>
  </si>
  <si>
    <t>Septiembre a enero</t>
  </si>
  <si>
    <t>Proplant 72 sl</t>
  </si>
  <si>
    <t>MELON</t>
  </si>
  <si>
    <t xml:space="preserve">ESCENARIOS COSTO UNITARIO  ($/unidades) </t>
  </si>
  <si>
    <t xml:space="preserve">Rendimiento  (Unidades/hà) </t>
  </si>
  <si>
    <t>Costo unitario ($/ Unidades) 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</si>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</sst>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theme="1" tint="4.9989318521683403E-2"/>
      <name val="Calibri"/>
      <family val="2"/>
    </font>
    <font>
      <sz val="8"/>
      <color theme="1" tint="4.9989318521683403E-2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8" fillId="0" borderId="19"/>
    <xf numFmtId="9" fontId="25" fillId="0" borderId="19"/>
  </cellStyleXfs>
  <cellXfs count="18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19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19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0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/>
    </xf>
    <xf numFmtId="0" fontId="4" fillId="2" borderId="50" xfId="0" applyNumberFormat="1" applyFont="1" applyFill="1" applyBorder="1" applyAlignment="1">
      <alignment horizontal="center"/>
    </xf>
    <xf numFmtId="3" fontId="4" fillId="2" borderId="50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 wrapText="1"/>
    </xf>
    <xf numFmtId="49" fontId="4" fillId="2" borderId="50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1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/>
    </xf>
    <xf numFmtId="164" fontId="1" fillId="2" borderId="19" xfId="0" applyNumberFormat="1" applyFont="1" applyFill="1" applyBorder="1" applyAlignment="1">
      <alignment horizontal="right" vertical="center"/>
    </xf>
    <xf numFmtId="164" fontId="16" fillId="2" borderId="19" xfId="0" applyNumberFormat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49" fontId="1" fillId="3" borderId="51" xfId="0" applyNumberFormat="1" applyFont="1" applyFill="1" applyBorder="1" applyAlignment="1">
      <alignment horizontal="center" vertical="center"/>
    </xf>
    <xf numFmtId="0" fontId="2" fillId="2" borderId="52" xfId="0" applyFont="1" applyFill="1" applyBorder="1" applyAlignment="1"/>
    <xf numFmtId="0" fontId="2" fillId="2" borderId="53" xfId="0" applyFont="1" applyFill="1" applyBorder="1" applyAlignment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 applyAlignment="1"/>
    <xf numFmtId="3" fontId="2" fillId="2" borderId="53" xfId="0" applyNumberFormat="1" applyFont="1" applyFill="1" applyBorder="1" applyAlignment="1">
      <alignment horizontal="right"/>
    </xf>
    <xf numFmtId="49" fontId="8" fillId="3" borderId="50" xfId="0" applyNumberFormat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vertical="center"/>
    </xf>
    <xf numFmtId="3" fontId="12" fillId="7" borderId="49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8" fillId="3" borderId="50" xfId="0" applyNumberFormat="1" applyFont="1" applyFill="1" applyBorder="1" applyAlignment="1">
      <alignment horizontal="center" vertical="center"/>
    </xf>
    <xf numFmtId="49" fontId="12" fillId="7" borderId="20" xfId="0" applyNumberFormat="1" applyFont="1" applyFill="1" applyBorder="1" applyAlignment="1">
      <alignment horizontal="center" vertical="center"/>
    </xf>
    <xf numFmtId="49" fontId="14" fillId="7" borderId="31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0" xfId="0" applyNumberFormat="1" applyFont="1" applyFill="1" applyBorder="1" applyAlignment="1">
      <alignment horizontal="left" vertical="center" wrapText="1"/>
    </xf>
    <xf numFmtId="49" fontId="20" fillId="2" borderId="50" xfId="0" applyNumberFormat="1" applyFont="1" applyFill="1" applyBorder="1" applyAlignment="1">
      <alignment horizontal="left"/>
    </xf>
    <xf numFmtId="0" fontId="21" fillId="0" borderId="0" xfId="0" applyNumberFormat="1" applyFont="1" applyAlignment="1"/>
    <xf numFmtId="0" fontId="21" fillId="2" borderId="21" xfId="0" applyFont="1" applyFill="1" applyBorder="1" applyAlignment="1"/>
    <xf numFmtId="3" fontId="4" fillId="2" borderId="58" xfId="0" applyNumberFormat="1" applyFont="1" applyFill="1" applyBorder="1" applyAlignment="1">
      <alignment horizontal="center" wrapText="1"/>
    </xf>
    <xf numFmtId="49" fontId="3" fillId="3" borderId="59" xfId="0" applyNumberFormat="1" applyFont="1" applyFill="1" applyBorder="1" applyAlignment="1">
      <alignment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vertical="center"/>
    </xf>
    <xf numFmtId="49" fontId="7" fillId="3" borderId="59" xfId="0" applyNumberFormat="1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3" fontId="7" fillId="3" borderId="59" xfId="0" applyNumberFormat="1" applyFont="1" applyFill="1" applyBorder="1" applyAlignment="1">
      <alignment horizontal="center" vertical="center"/>
    </xf>
    <xf numFmtId="3" fontId="23" fillId="2" borderId="50" xfId="0" applyNumberFormat="1" applyFont="1" applyFill="1" applyBorder="1" applyAlignment="1">
      <alignment horizontal="center"/>
    </xf>
    <xf numFmtId="3" fontId="22" fillId="2" borderId="50" xfId="0" applyNumberFormat="1" applyFont="1" applyFill="1" applyBorder="1" applyAlignment="1">
      <alignment horizontal="center"/>
    </xf>
    <xf numFmtId="49" fontId="22" fillId="2" borderId="50" xfId="0" applyNumberFormat="1" applyFont="1" applyFill="1" applyBorder="1" applyAlignment="1">
      <alignment horizontal="left"/>
    </xf>
    <xf numFmtId="0" fontId="22" fillId="2" borderId="50" xfId="0" applyFont="1" applyFill="1" applyBorder="1" applyAlignment="1">
      <alignment horizontal="center"/>
    </xf>
    <xf numFmtId="49" fontId="22" fillId="2" borderId="50" xfId="0" applyNumberFormat="1" applyFont="1" applyFill="1" applyBorder="1" applyAlignment="1">
      <alignment horizontal="center"/>
    </xf>
    <xf numFmtId="0" fontId="22" fillId="2" borderId="50" xfId="0" applyNumberFormat="1" applyFont="1" applyFill="1" applyBorder="1" applyAlignment="1">
      <alignment horizontal="center"/>
    </xf>
    <xf numFmtId="0" fontId="24" fillId="2" borderId="21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3" fontId="22" fillId="9" borderId="50" xfId="0" applyNumberFormat="1" applyFont="1" applyFill="1" applyBorder="1" applyAlignment="1">
      <alignment horizontal="center"/>
    </xf>
    <xf numFmtId="3" fontId="23" fillId="9" borderId="50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49" fontId="4" fillId="9" borderId="50" xfId="0" applyNumberFormat="1" applyFont="1" applyFill="1" applyBorder="1" applyAlignment="1">
      <alignment horizontal="center"/>
    </xf>
    <xf numFmtId="0" fontId="4" fillId="9" borderId="50" xfId="0" applyNumberFormat="1" applyFont="1" applyFill="1" applyBorder="1" applyAlignment="1">
      <alignment horizontal="center"/>
    </xf>
    <xf numFmtId="3" fontId="4" fillId="9" borderId="50" xfId="0" applyNumberFormat="1" applyFont="1" applyFill="1" applyBorder="1" applyAlignment="1">
      <alignment horizontal="center"/>
    </xf>
    <xf numFmtId="49" fontId="4" fillId="9" borderId="50" xfId="0" applyNumberFormat="1" applyFont="1" applyFill="1" applyBorder="1" applyAlignment="1">
      <alignment horizontal="left"/>
    </xf>
    <xf numFmtId="49" fontId="4" fillId="0" borderId="50" xfId="0" applyNumberFormat="1" applyFont="1" applyFill="1" applyBorder="1" applyAlignment="1">
      <alignment wrapText="1"/>
    </xf>
    <xf numFmtId="49" fontId="4" fillId="0" borderId="50" xfId="0" applyNumberFormat="1" applyFont="1" applyFill="1" applyBorder="1" applyAlignment="1">
      <alignment horizontal="center" wrapText="1"/>
    </xf>
    <xf numFmtId="0" fontId="4" fillId="0" borderId="50" xfId="0" applyNumberFormat="1" applyFont="1" applyFill="1" applyBorder="1" applyAlignment="1">
      <alignment horizontal="center" wrapText="1"/>
    </xf>
    <xf numFmtId="3" fontId="4" fillId="0" borderId="50" xfId="0" applyNumberFormat="1" applyFont="1" applyFill="1" applyBorder="1" applyAlignment="1">
      <alignment horizontal="center" wrapText="1"/>
    </xf>
    <xf numFmtId="49" fontId="8" fillId="3" borderId="59" xfId="0" applyNumberFormat="1" applyFont="1" applyFill="1" applyBorder="1" applyAlignment="1">
      <alignment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right" vertical="center"/>
    </xf>
    <xf numFmtId="0" fontId="8" fillId="3" borderId="59" xfId="0" applyFont="1" applyFill="1" applyBorder="1" applyAlignment="1">
      <alignment vertical="center"/>
    </xf>
    <xf numFmtId="3" fontId="8" fillId="3" borderId="59" xfId="0" applyNumberFormat="1" applyFont="1" applyFill="1" applyBorder="1" applyAlignment="1">
      <alignment horizontal="center" vertical="center"/>
    </xf>
    <xf numFmtId="49" fontId="22" fillId="0" borderId="50" xfId="0" applyNumberFormat="1" applyFont="1" applyFill="1" applyBorder="1" applyAlignment="1">
      <alignment horizontal="left" vertical="center"/>
    </xf>
    <xf numFmtId="49" fontId="22" fillId="0" borderId="50" xfId="0" applyNumberFormat="1" applyFont="1" applyFill="1" applyBorder="1" applyAlignment="1">
      <alignment horizontal="center" vertical="center" wrapText="1"/>
    </xf>
    <xf numFmtId="49" fontId="22" fillId="0" borderId="50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/>
    <xf numFmtId="49" fontId="24" fillId="2" borderId="10" xfId="0" applyNumberFormat="1" applyFont="1" applyFill="1" applyBorder="1" applyAlignment="1"/>
    <xf numFmtId="0" fontId="24" fillId="2" borderId="10" xfId="0" applyFont="1" applyFill="1" applyBorder="1" applyAlignment="1"/>
    <xf numFmtId="49" fontId="22" fillId="0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/>
    </xf>
    <xf numFmtId="166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left" wrapText="1"/>
    </xf>
    <xf numFmtId="17" fontId="19" fillId="0" borderId="57" xfId="1" applyNumberFormat="1" applyFont="1" applyBorder="1" applyAlignment="1">
      <alignment horizontal="right"/>
    </xf>
    <xf numFmtId="49" fontId="3" fillId="3" borderId="5" xfId="0" applyNumberFormat="1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6436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1522481-BFE4-46BE-A678-6A0FDDC6D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598377" cy="1193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126"/>
  <sheetViews>
    <sheetView showGridLines="0" tabSelected="1" zoomScale="148" zoomScaleNormal="148" workbookViewId="0"/>
  </sheetViews>
  <sheetFormatPr baseColWidth="10" defaultColWidth="10.85546875" defaultRowHeight="11.25" customHeight="1" x14ac:dyDescent="0.25"/>
  <cols>
    <col min="1" max="1" width="15.5703125" style="1" customWidth="1"/>
    <col min="2" max="2" width="31.425781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2" customWidth="1"/>
    <col min="8" max="221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89"/>
    </row>
    <row r="2" spans="1:7" ht="15" customHeight="1" x14ac:dyDescent="0.25">
      <c r="A2" s="2"/>
      <c r="B2" s="2"/>
      <c r="C2" s="2"/>
      <c r="D2" s="2"/>
      <c r="E2" s="2"/>
      <c r="F2" s="2"/>
      <c r="G2" s="89"/>
    </row>
    <row r="3" spans="1:7" ht="15" customHeight="1" x14ac:dyDescent="0.25">
      <c r="A3" s="2"/>
      <c r="B3" s="2"/>
      <c r="C3" s="2"/>
      <c r="D3" s="2"/>
      <c r="E3" s="2"/>
      <c r="F3" s="2"/>
      <c r="G3" s="89"/>
    </row>
    <row r="4" spans="1:7" ht="15" customHeight="1" x14ac:dyDescent="0.25">
      <c r="A4" s="2"/>
      <c r="B4" s="2"/>
      <c r="C4" s="2"/>
      <c r="D4" s="2"/>
      <c r="E4" s="2"/>
      <c r="F4" s="2"/>
      <c r="G4" s="89"/>
    </row>
    <row r="5" spans="1:7" ht="15" customHeight="1" x14ac:dyDescent="0.25">
      <c r="A5" s="2"/>
      <c r="B5" s="2"/>
      <c r="C5" s="2"/>
      <c r="D5" s="2"/>
      <c r="E5" s="2"/>
      <c r="F5" s="2"/>
      <c r="G5" s="89"/>
    </row>
    <row r="6" spans="1:7" ht="15" customHeight="1" x14ac:dyDescent="0.25">
      <c r="A6" s="2"/>
      <c r="B6" s="2"/>
      <c r="C6" s="2"/>
      <c r="D6" s="2"/>
      <c r="E6" s="2"/>
      <c r="F6" s="2"/>
      <c r="G6" s="89"/>
    </row>
    <row r="7" spans="1:7" ht="15" customHeight="1" x14ac:dyDescent="0.25">
      <c r="A7" s="2"/>
      <c r="B7" s="2"/>
      <c r="C7" s="2"/>
      <c r="D7" s="2"/>
      <c r="E7" s="2"/>
      <c r="F7" s="2"/>
      <c r="G7" s="89"/>
    </row>
    <row r="8" spans="1:7" ht="15" customHeight="1" x14ac:dyDescent="0.25">
      <c r="A8" s="2"/>
      <c r="B8" s="3"/>
      <c r="C8" s="4"/>
      <c r="D8" s="2"/>
      <c r="E8" s="4"/>
      <c r="F8" s="4"/>
      <c r="G8" s="90"/>
    </row>
    <row r="9" spans="1:7" ht="12" customHeight="1" x14ac:dyDescent="0.25">
      <c r="A9" s="5"/>
      <c r="B9" s="173" t="s">
        <v>0</v>
      </c>
      <c r="C9" s="6" t="s">
        <v>133</v>
      </c>
      <c r="D9" s="7"/>
      <c r="E9" s="181" t="s">
        <v>75</v>
      </c>
      <c r="F9" s="182"/>
      <c r="G9" s="119">
        <v>30000</v>
      </c>
    </row>
    <row r="10" spans="1:7" ht="38.25" x14ac:dyDescent="0.25">
      <c r="A10" s="5"/>
      <c r="B10" s="171" t="s">
        <v>1</v>
      </c>
      <c r="C10" s="10" t="s">
        <v>98</v>
      </c>
      <c r="D10" s="8"/>
      <c r="E10" s="183" t="s">
        <v>2</v>
      </c>
      <c r="F10" s="184"/>
      <c r="G10" s="166" t="s">
        <v>99</v>
      </c>
    </row>
    <row r="11" spans="1:7" ht="18" customHeight="1" x14ac:dyDescent="0.25">
      <c r="A11" s="5"/>
      <c r="B11" s="171" t="s">
        <v>3</v>
      </c>
      <c r="C11" s="9" t="s">
        <v>58</v>
      </c>
      <c r="D11" s="8"/>
      <c r="E11" s="183" t="s">
        <v>76</v>
      </c>
      <c r="F11" s="184"/>
      <c r="G11" s="167">
        <v>350</v>
      </c>
    </row>
    <row r="12" spans="1:7" ht="11.25" customHeight="1" x14ac:dyDescent="0.25">
      <c r="A12" s="5"/>
      <c r="B12" s="171" t="s">
        <v>4</v>
      </c>
      <c r="C12" s="10" t="s">
        <v>77</v>
      </c>
      <c r="D12" s="8"/>
      <c r="E12" s="168" t="s">
        <v>5</v>
      </c>
      <c r="F12" s="169"/>
      <c r="G12" s="170">
        <f>G9*G11</f>
        <v>10500000</v>
      </c>
    </row>
    <row r="13" spans="1:7" ht="11.25" customHeight="1" x14ac:dyDescent="0.25">
      <c r="A13" s="5"/>
      <c r="B13" s="171" t="s">
        <v>6</v>
      </c>
      <c r="C13" s="9" t="s">
        <v>78</v>
      </c>
      <c r="D13" s="8"/>
      <c r="E13" s="183" t="s">
        <v>7</v>
      </c>
      <c r="F13" s="184"/>
      <c r="G13" s="166" t="s">
        <v>59</v>
      </c>
    </row>
    <row r="14" spans="1:7" ht="13.5" customHeight="1" x14ac:dyDescent="0.25">
      <c r="A14" s="5"/>
      <c r="B14" s="171" t="s">
        <v>8</v>
      </c>
      <c r="C14" s="9" t="s">
        <v>79</v>
      </c>
      <c r="D14" s="8"/>
      <c r="E14" s="183" t="s">
        <v>9</v>
      </c>
      <c r="F14" s="184"/>
      <c r="G14" s="166" t="s">
        <v>99</v>
      </c>
    </row>
    <row r="15" spans="1:7" ht="25.5" customHeight="1" x14ac:dyDescent="0.25">
      <c r="A15" s="5"/>
      <c r="B15" s="171" t="s">
        <v>10</v>
      </c>
      <c r="C15" s="172" t="s">
        <v>137</v>
      </c>
      <c r="D15" s="8"/>
      <c r="E15" s="185" t="s">
        <v>11</v>
      </c>
      <c r="F15" s="186"/>
      <c r="G15" s="103" t="s">
        <v>100</v>
      </c>
    </row>
    <row r="16" spans="1:7" ht="12" customHeight="1" x14ac:dyDescent="0.25">
      <c r="A16" s="2"/>
      <c r="B16" s="11"/>
      <c r="C16" s="12"/>
      <c r="D16" s="13"/>
      <c r="E16" s="14"/>
      <c r="F16" s="14"/>
      <c r="G16" s="91"/>
    </row>
    <row r="17" spans="1:7" ht="12" customHeight="1" x14ac:dyDescent="0.25">
      <c r="A17" s="15"/>
      <c r="B17" s="174" t="s">
        <v>12</v>
      </c>
      <c r="C17" s="175"/>
      <c r="D17" s="175"/>
      <c r="E17" s="175"/>
      <c r="F17" s="175"/>
      <c r="G17" s="175"/>
    </row>
    <row r="18" spans="1:7" ht="12" customHeight="1" x14ac:dyDescent="0.25">
      <c r="A18" s="2"/>
      <c r="B18" s="16"/>
      <c r="C18" s="17"/>
      <c r="D18" s="17"/>
      <c r="E18" s="17"/>
      <c r="F18" s="18"/>
      <c r="G18" s="92"/>
    </row>
    <row r="19" spans="1:7" ht="12" customHeight="1" x14ac:dyDescent="0.25">
      <c r="A19" s="5"/>
      <c r="B19" s="19" t="s">
        <v>13</v>
      </c>
      <c r="C19" s="20"/>
      <c r="D19" s="21"/>
      <c r="E19" s="21"/>
      <c r="F19" s="21"/>
      <c r="G19" s="93"/>
    </row>
    <row r="20" spans="1:7" s="1" customFormat="1" ht="24" customHeight="1" x14ac:dyDescent="0.25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s="1" customFormat="1" ht="15" x14ac:dyDescent="0.25">
      <c r="A21" s="15"/>
      <c r="B21" s="141" t="s">
        <v>66</v>
      </c>
      <c r="C21" s="142" t="s">
        <v>20</v>
      </c>
      <c r="D21" s="143">
        <v>1</v>
      </c>
      <c r="E21" s="142" t="s">
        <v>88</v>
      </c>
      <c r="F21" s="144">
        <v>30000</v>
      </c>
      <c r="G21" s="144">
        <f t="shared" ref="G21:G36" si="0">D21*F21</f>
        <v>30000</v>
      </c>
    </row>
    <row r="22" spans="1:7" s="1" customFormat="1" ht="15" x14ac:dyDescent="0.25">
      <c r="A22" s="15"/>
      <c r="B22" s="141" t="s">
        <v>67</v>
      </c>
      <c r="C22" s="142" t="s">
        <v>20</v>
      </c>
      <c r="D22" s="145">
        <v>10</v>
      </c>
      <c r="E22" s="142" t="s">
        <v>88</v>
      </c>
      <c r="F22" s="144">
        <v>30000</v>
      </c>
      <c r="G22" s="144">
        <f t="shared" si="0"/>
        <v>300000</v>
      </c>
    </row>
    <row r="23" spans="1:7" s="1" customFormat="1" ht="15" x14ac:dyDescent="0.25">
      <c r="A23" s="15"/>
      <c r="B23" s="141" t="s">
        <v>101</v>
      </c>
      <c r="C23" s="142" t="s">
        <v>20</v>
      </c>
      <c r="D23" s="143">
        <v>2</v>
      </c>
      <c r="E23" s="142" t="s">
        <v>87</v>
      </c>
      <c r="F23" s="144">
        <v>30000</v>
      </c>
      <c r="G23" s="144">
        <f t="shared" si="0"/>
        <v>60000</v>
      </c>
    </row>
    <row r="24" spans="1:7" s="1" customFormat="1" ht="15" x14ac:dyDescent="0.25">
      <c r="A24" s="15"/>
      <c r="B24" s="141" t="s">
        <v>101</v>
      </c>
      <c r="C24" s="142" t="s">
        <v>20</v>
      </c>
      <c r="D24" s="143">
        <v>2</v>
      </c>
      <c r="E24" s="142" t="s">
        <v>88</v>
      </c>
      <c r="F24" s="144">
        <v>30000</v>
      </c>
      <c r="G24" s="144">
        <f t="shared" si="0"/>
        <v>60000</v>
      </c>
    </row>
    <row r="25" spans="1:7" s="1" customFormat="1" ht="15" x14ac:dyDescent="0.25">
      <c r="A25" s="15"/>
      <c r="B25" s="141" t="s">
        <v>101</v>
      </c>
      <c r="C25" s="142" t="s">
        <v>20</v>
      </c>
      <c r="D25" s="143">
        <v>3</v>
      </c>
      <c r="E25" s="142" t="s">
        <v>84</v>
      </c>
      <c r="F25" s="144">
        <v>30000</v>
      </c>
      <c r="G25" s="144">
        <f t="shared" si="0"/>
        <v>90000</v>
      </c>
    </row>
    <row r="26" spans="1:7" s="1" customFormat="1" ht="15" x14ac:dyDescent="0.25">
      <c r="A26" s="15"/>
      <c r="B26" s="141" t="s">
        <v>101</v>
      </c>
      <c r="C26" s="142" t="s">
        <v>20</v>
      </c>
      <c r="D26" s="143">
        <v>4</v>
      </c>
      <c r="E26" s="142" t="s">
        <v>102</v>
      </c>
      <c r="F26" s="144">
        <v>30000</v>
      </c>
      <c r="G26" s="144">
        <f t="shared" si="0"/>
        <v>120000</v>
      </c>
    </row>
    <row r="27" spans="1:7" s="1" customFormat="1" ht="15" x14ac:dyDescent="0.25">
      <c r="A27" s="15"/>
      <c r="B27" s="141" t="s">
        <v>101</v>
      </c>
      <c r="C27" s="142" t="s">
        <v>20</v>
      </c>
      <c r="D27" s="143">
        <v>4</v>
      </c>
      <c r="E27" s="142" t="s">
        <v>123</v>
      </c>
      <c r="F27" s="144">
        <v>30000</v>
      </c>
      <c r="G27" s="144">
        <f t="shared" ref="G27" si="1">D27*F27</f>
        <v>120000</v>
      </c>
    </row>
    <row r="28" spans="1:7" s="1" customFormat="1" ht="15" x14ac:dyDescent="0.25">
      <c r="A28" s="15"/>
      <c r="B28" s="141" t="s">
        <v>68</v>
      </c>
      <c r="C28" s="142" t="s">
        <v>20</v>
      </c>
      <c r="D28" s="143">
        <v>2</v>
      </c>
      <c r="E28" s="142" t="s">
        <v>87</v>
      </c>
      <c r="F28" s="144">
        <v>30000</v>
      </c>
      <c r="G28" s="144">
        <f t="shared" si="0"/>
        <v>60000</v>
      </c>
    </row>
    <row r="29" spans="1:7" s="1" customFormat="1" ht="15" x14ac:dyDescent="0.25">
      <c r="A29" s="15"/>
      <c r="B29" s="141" t="s">
        <v>103</v>
      </c>
      <c r="C29" s="142" t="s">
        <v>20</v>
      </c>
      <c r="D29" s="143">
        <v>2</v>
      </c>
      <c r="E29" s="142" t="s">
        <v>88</v>
      </c>
      <c r="F29" s="144">
        <v>30000</v>
      </c>
      <c r="G29" s="144">
        <f t="shared" si="0"/>
        <v>60000</v>
      </c>
    </row>
    <row r="30" spans="1:7" s="1" customFormat="1" ht="15" x14ac:dyDescent="0.25">
      <c r="A30" s="15"/>
      <c r="B30" s="141" t="s">
        <v>68</v>
      </c>
      <c r="C30" s="142" t="s">
        <v>20</v>
      </c>
      <c r="D30" s="143">
        <v>2</v>
      </c>
      <c r="E30" s="142" t="s">
        <v>84</v>
      </c>
      <c r="F30" s="144">
        <v>30000</v>
      </c>
      <c r="G30" s="144">
        <f t="shared" si="0"/>
        <v>60000</v>
      </c>
    </row>
    <row r="31" spans="1:7" s="1" customFormat="1" ht="15" x14ac:dyDescent="0.25">
      <c r="A31" s="15"/>
      <c r="B31" s="141" t="s">
        <v>68</v>
      </c>
      <c r="C31" s="142" t="s">
        <v>20</v>
      </c>
      <c r="D31" s="143">
        <v>2</v>
      </c>
      <c r="E31" s="142" t="s">
        <v>102</v>
      </c>
      <c r="F31" s="144">
        <v>30000</v>
      </c>
      <c r="G31" s="144">
        <f t="shared" si="0"/>
        <v>60000</v>
      </c>
    </row>
    <row r="32" spans="1:7" s="1" customFormat="1" ht="15" x14ac:dyDescent="0.25">
      <c r="A32" s="163"/>
      <c r="B32" s="165" t="s">
        <v>104</v>
      </c>
      <c r="C32" s="142" t="s">
        <v>20</v>
      </c>
      <c r="D32" s="143">
        <v>3</v>
      </c>
      <c r="E32" s="142" t="s">
        <v>84</v>
      </c>
      <c r="F32" s="144">
        <v>30000</v>
      </c>
      <c r="G32" s="144">
        <f t="shared" si="0"/>
        <v>90000</v>
      </c>
    </row>
    <row r="33" spans="1:7" s="1" customFormat="1" ht="15" x14ac:dyDescent="0.25">
      <c r="A33" s="163"/>
      <c r="B33" s="165" t="s">
        <v>104</v>
      </c>
      <c r="C33" s="142" t="s">
        <v>20</v>
      </c>
      <c r="D33" s="143">
        <v>3</v>
      </c>
      <c r="E33" s="142" t="s">
        <v>102</v>
      </c>
      <c r="F33" s="144">
        <v>30000</v>
      </c>
      <c r="G33" s="144">
        <f t="shared" si="0"/>
        <v>90000</v>
      </c>
    </row>
    <row r="34" spans="1:7" s="1" customFormat="1" ht="15" x14ac:dyDescent="0.25">
      <c r="A34" s="163"/>
      <c r="B34" s="165" t="s">
        <v>104</v>
      </c>
      <c r="C34" s="142" t="s">
        <v>20</v>
      </c>
      <c r="D34" s="143">
        <v>2</v>
      </c>
      <c r="E34" s="142" t="s">
        <v>123</v>
      </c>
      <c r="F34" s="144">
        <v>30000</v>
      </c>
      <c r="G34" s="144">
        <f t="shared" si="0"/>
        <v>60000</v>
      </c>
    </row>
    <row r="35" spans="1:7" s="1" customFormat="1" ht="12.75" customHeight="1" x14ac:dyDescent="0.25">
      <c r="A35" s="164"/>
      <c r="B35" s="141" t="s">
        <v>113</v>
      </c>
      <c r="C35" s="142" t="s">
        <v>20</v>
      </c>
      <c r="D35" s="143">
        <v>1</v>
      </c>
      <c r="E35" s="142" t="s">
        <v>131</v>
      </c>
      <c r="F35" s="144">
        <v>30000</v>
      </c>
      <c r="G35" s="144">
        <f t="shared" si="0"/>
        <v>30000</v>
      </c>
    </row>
    <row r="36" spans="1:7" s="1" customFormat="1" ht="12.75" customHeight="1" x14ac:dyDescent="0.25">
      <c r="A36" s="15"/>
      <c r="B36" s="141" t="s">
        <v>120</v>
      </c>
      <c r="C36" s="142" t="s">
        <v>20</v>
      </c>
      <c r="D36" s="143">
        <v>50</v>
      </c>
      <c r="E36" s="142" t="s">
        <v>123</v>
      </c>
      <c r="F36" s="144">
        <v>30000</v>
      </c>
      <c r="G36" s="144">
        <f t="shared" si="0"/>
        <v>1500000</v>
      </c>
    </row>
    <row r="37" spans="1:7" s="1" customFormat="1" ht="12.75" customHeight="1" x14ac:dyDescent="0.25">
      <c r="A37" s="15"/>
      <c r="B37" s="24" t="s">
        <v>21</v>
      </c>
      <c r="C37" s="25"/>
      <c r="D37" s="25"/>
      <c r="E37" s="25"/>
      <c r="F37" s="26"/>
      <c r="G37" s="115">
        <f>SUM(G21:G36)</f>
        <v>2790000</v>
      </c>
    </row>
    <row r="38" spans="1:7" s="1" customFormat="1" ht="12" customHeight="1" x14ac:dyDescent="0.25">
      <c r="A38" s="2"/>
      <c r="B38" s="16"/>
      <c r="C38" s="18"/>
      <c r="D38" s="18"/>
      <c r="E38" s="18"/>
      <c r="F38" s="27"/>
      <c r="G38" s="94"/>
    </row>
    <row r="39" spans="1:7" s="1" customFormat="1" ht="12" customHeight="1" x14ac:dyDescent="0.25">
      <c r="A39" s="5"/>
      <c r="B39" s="28" t="s">
        <v>22</v>
      </c>
      <c r="C39" s="29"/>
      <c r="D39" s="30"/>
      <c r="E39" s="30"/>
      <c r="F39" s="31"/>
      <c r="G39" s="95"/>
    </row>
    <row r="40" spans="1:7" s="1" customFormat="1" ht="24" customHeight="1" x14ac:dyDescent="0.25">
      <c r="A40" s="5"/>
      <c r="B40" s="104" t="s">
        <v>14</v>
      </c>
      <c r="C40" s="83" t="s">
        <v>15</v>
      </c>
      <c r="D40" s="83" t="s">
        <v>16</v>
      </c>
      <c r="E40" s="104" t="s">
        <v>81</v>
      </c>
      <c r="F40" s="83" t="s">
        <v>18</v>
      </c>
      <c r="G40" s="32" t="s">
        <v>19</v>
      </c>
    </row>
    <row r="41" spans="1:7" s="122" customFormat="1" ht="15" x14ac:dyDescent="0.25">
      <c r="A41" s="123"/>
      <c r="B41" s="159" t="s">
        <v>125</v>
      </c>
      <c r="C41" s="160" t="s">
        <v>82</v>
      </c>
      <c r="D41" s="160" t="s">
        <v>80</v>
      </c>
      <c r="E41" s="161" t="s">
        <v>87</v>
      </c>
      <c r="F41" s="114">
        <v>50000</v>
      </c>
      <c r="G41" s="124">
        <f>D41*F41</f>
        <v>50000</v>
      </c>
    </row>
    <row r="42" spans="1:7" s="122" customFormat="1" ht="15" x14ac:dyDescent="0.25">
      <c r="A42" s="123"/>
      <c r="B42" s="159" t="s">
        <v>126</v>
      </c>
      <c r="C42" s="160" t="s">
        <v>82</v>
      </c>
      <c r="D42" s="160" t="s">
        <v>80</v>
      </c>
      <c r="E42" s="161" t="s">
        <v>88</v>
      </c>
      <c r="F42" s="114">
        <v>50000</v>
      </c>
      <c r="G42" s="124">
        <f>D42*F42</f>
        <v>50000</v>
      </c>
    </row>
    <row r="43" spans="1:7" s="122" customFormat="1" ht="15" x14ac:dyDescent="0.25">
      <c r="A43" s="123"/>
      <c r="B43" s="159" t="s">
        <v>124</v>
      </c>
      <c r="C43" s="160" t="s">
        <v>82</v>
      </c>
      <c r="D43" s="160" t="s">
        <v>80</v>
      </c>
      <c r="E43" s="161" t="s">
        <v>84</v>
      </c>
      <c r="F43" s="114">
        <v>50000</v>
      </c>
      <c r="G43" s="124">
        <f>D43*F43</f>
        <v>50000</v>
      </c>
    </row>
    <row r="44" spans="1:7" s="1" customFormat="1" ht="12" customHeight="1" x14ac:dyDescent="0.25">
      <c r="A44" s="5"/>
      <c r="B44" s="125" t="s">
        <v>23</v>
      </c>
      <c r="C44" s="126"/>
      <c r="D44" s="126"/>
      <c r="E44" s="126"/>
      <c r="F44" s="127"/>
      <c r="G44" s="115">
        <f>+G43+G42+G41</f>
        <v>150000</v>
      </c>
    </row>
    <row r="45" spans="1:7" s="1" customFormat="1" ht="12" customHeight="1" x14ac:dyDescent="0.25">
      <c r="A45" s="2"/>
      <c r="B45" s="33"/>
      <c r="C45" s="34"/>
      <c r="D45" s="34"/>
      <c r="E45" s="34"/>
      <c r="F45" s="35"/>
      <c r="G45" s="96"/>
    </row>
    <row r="46" spans="1:7" s="1" customFormat="1" ht="12" customHeight="1" x14ac:dyDescent="0.25">
      <c r="A46" s="5"/>
      <c r="B46" s="28" t="s">
        <v>24</v>
      </c>
      <c r="C46" s="29"/>
      <c r="D46" s="30"/>
      <c r="E46" s="30"/>
      <c r="F46" s="31"/>
      <c r="G46" s="95"/>
    </row>
    <row r="47" spans="1:7" s="1" customFormat="1" ht="24" customHeight="1" x14ac:dyDescent="0.25">
      <c r="A47" s="5"/>
      <c r="B47" s="36" t="s">
        <v>14</v>
      </c>
      <c r="C47" s="36" t="s">
        <v>15</v>
      </c>
      <c r="D47" s="36" t="s">
        <v>16</v>
      </c>
      <c r="E47" s="36" t="s">
        <v>17</v>
      </c>
      <c r="F47" s="37" t="s">
        <v>18</v>
      </c>
      <c r="G47" s="36" t="s">
        <v>19</v>
      </c>
    </row>
    <row r="48" spans="1:7" s="1" customFormat="1" ht="12.75" customHeight="1" x14ac:dyDescent="0.25">
      <c r="A48" s="15"/>
      <c r="B48" s="138" t="s">
        <v>69</v>
      </c>
      <c r="C48" s="23" t="s">
        <v>25</v>
      </c>
      <c r="D48" s="81">
        <v>0.3</v>
      </c>
      <c r="E48" s="23" t="s">
        <v>87</v>
      </c>
      <c r="F48" s="114">
        <v>300000</v>
      </c>
      <c r="G48" s="114">
        <f>D48*F48</f>
        <v>90000</v>
      </c>
    </row>
    <row r="49" spans="1:7" s="1" customFormat="1" ht="12.75" customHeight="1" x14ac:dyDescent="0.25">
      <c r="A49" s="15"/>
      <c r="B49" s="138" t="s">
        <v>70</v>
      </c>
      <c r="C49" s="23" t="s">
        <v>25</v>
      </c>
      <c r="D49" s="81">
        <v>0.2</v>
      </c>
      <c r="E49" s="23" t="s">
        <v>87</v>
      </c>
      <c r="F49" s="114">
        <v>250000</v>
      </c>
      <c r="G49" s="114">
        <f t="shared" ref="G49:G52" si="2">D49*F49</f>
        <v>50000</v>
      </c>
    </row>
    <row r="50" spans="1:7" s="1" customFormat="1" ht="12.75" customHeight="1" x14ac:dyDescent="0.25">
      <c r="A50" s="15"/>
      <c r="B50" s="138" t="s">
        <v>71</v>
      </c>
      <c r="C50" s="23" t="s">
        <v>25</v>
      </c>
      <c r="D50" s="81">
        <v>0.5</v>
      </c>
      <c r="E50" s="23" t="s">
        <v>87</v>
      </c>
      <c r="F50" s="114">
        <v>180000</v>
      </c>
      <c r="G50" s="114">
        <f t="shared" si="2"/>
        <v>90000</v>
      </c>
    </row>
    <row r="51" spans="1:7" s="1" customFormat="1" ht="12.75" customHeight="1" x14ac:dyDescent="0.25">
      <c r="A51" s="15"/>
      <c r="B51" s="138" t="s">
        <v>60</v>
      </c>
      <c r="C51" s="23" t="s">
        <v>25</v>
      </c>
      <c r="D51" s="81">
        <v>0.2</v>
      </c>
      <c r="E51" s="23" t="s">
        <v>87</v>
      </c>
      <c r="F51" s="114">
        <v>100000</v>
      </c>
      <c r="G51" s="114">
        <f t="shared" si="2"/>
        <v>20000</v>
      </c>
    </row>
    <row r="52" spans="1:7" s="1" customFormat="1" ht="12" customHeight="1" x14ac:dyDescent="0.25">
      <c r="A52" s="45"/>
      <c r="B52" s="150" t="s">
        <v>86</v>
      </c>
      <c r="C52" s="151" t="s">
        <v>25</v>
      </c>
      <c r="D52" s="152">
        <v>0.25</v>
      </c>
      <c r="E52" s="23" t="s">
        <v>87</v>
      </c>
      <c r="F52" s="153">
        <v>260000</v>
      </c>
      <c r="G52" s="153">
        <f t="shared" si="2"/>
        <v>65000</v>
      </c>
    </row>
    <row r="53" spans="1:7" s="1" customFormat="1" ht="12.75" customHeight="1" x14ac:dyDescent="0.25">
      <c r="A53" s="45"/>
      <c r="B53" s="150" t="s">
        <v>105</v>
      </c>
      <c r="C53" s="151" t="s">
        <v>25</v>
      </c>
      <c r="D53" s="152">
        <v>5</v>
      </c>
      <c r="E53" s="151" t="s">
        <v>127</v>
      </c>
      <c r="F53" s="153">
        <v>50000</v>
      </c>
      <c r="G53" s="153">
        <f>D53*F53</f>
        <v>250000</v>
      </c>
    </row>
    <row r="54" spans="1:7" s="1" customFormat="1" ht="12.75" customHeight="1" x14ac:dyDescent="0.25">
      <c r="A54" s="5"/>
      <c r="B54" s="128" t="s">
        <v>26</v>
      </c>
      <c r="C54" s="129"/>
      <c r="D54" s="129"/>
      <c r="E54" s="129"/>
      <c r="F54" s="129"/>
      <c r="G54" s="130">
        <f>SUM(G48:G53)</f>
        <v>565000</v>
      </c>
    </row>
    <row r="55" spans="1:7" s="1" customFormat="1" ht="12" customHeight="1" x14ac:dyDescent="0.25">
      <c r="A55" s="2"/>
      <c r="B55" s="33"/>
      <c r="C55" s="34"/>
      <c r="D55" s="34"/>
      <c r="E55" s="34"/>
      <c r="F55" s="35"/>
      <c r="G55" s="96"/>
    </row>
    <row r="56" spans="1:7" s="1" customFormat="1" ht="12" customHeight="1" x14ac:dyDescent="0.25">
      <c r="A56" s="5"/>
      <c r="B56" s="28" t="s">
        <v>27</v>
      </c>
      <c r="C56" s="29"/>
      <c r="D56" s="30"/>
      <c r="E56" s="30"/>
      <c r="F56" s="31"/>
      <c r="G56" s="95"/>
    </row>
    <row r="57" spans="1:7" s="1" customFormat="1" ht="24" customHeight="1" x14ac:dyDescent="0.25">
      <c r="A57" s="5"/>
      <c r="B57" s="83" t="s">
        <v>28</v>
      </c>
      <c r="C57" s="83" t="s">
        <v>29</v>
      </c>
      <c r="D57" s="83" t="s">
        <v>30</v>
      </c>
      <c r="E57" s="83" t="s">
        <v>17</v>
      </c>
      <c r="F57" s="83" t="s">
        <v>18</v>
      </c>
      <c r="G57" s="97" t="s">
        <v>19</v>
      </c>
    </row>
    <row r="58" spans="1:7" s="1" customFormat="1" ht="12.75" customHeight="1" x14ac:dyDescent="0.25">
      <c r="A58" s="45"/>
      <c r="B58" s="120" t="s">
        <v>85</v>
      </c>
      <c r="C58" s="87" t="s">
        <v>73</v>
      </c>
      <c r="D58" s="86">
        <v>10000</v>
      </c>
      <c r="E58" s="87" t="s">
        <v>87</v>
      </c>
      <c r="F58" s="87">
        <v>150</v>
      </c>
      <c r="G58" s="86">
        <f>D58*F58</f>
        <v>1500000</v>
      </c>
    </row>
    <row r="59" spans="1:7" s="1" customFormat="1" ht="12.75" customHeight="1" x14ac:dyDescent="0.25">
      <c r="A59" s="45"/>
      <c r="B59" s="121" t="s">
        <v>62</v>
      </c>
      <c r="C59" s="82"/>
      <c r="D59" s="85"/>
      <c r="E59" s="82"/>
      <c r="F59" s="86"/>
      <c r="G59" s="86" t="s">
        <v>61</v>
      </c>
    </row>
    <row r="60" spans="1:7" s="1" customFormat="1" ht="12.75" customHeight="1" x14ac:dyDescent="0.25">
      <c r="A60" s="45"/>
      <c r="B60" s="88" t="s">
        <v>63</v>
      </c>
      <c r="C60" s="84" t="s">
        <v>73</v>
      </c>
      <c r="D60" s="84">
        <v>100</v>
      </c>
      <c r="E60" s="84" t="s">
        <v>88</v>
      </c>
      <c r="F60" s="132">
        <v>1480</v>
      </c>
      <c r="G60" s="86">
        <f>D60*F60</f>
        <v>148000</v>
      </c>
    </row>
    <row r="61" spans="1:7" s="1" customFormat="1" ht="12.75" customHeight="1" x14ac:dyDescent="0.25">
      <c r="A61" s="45"/>
      <c r="B61" s="88" t="s">
        <v>89</v>
      </c>
      <c r="C61" s="82" t="s">
        <v>73</v>
      </c>
      <c r="D61" s="85">
        <v>500</v>
      </c>
      <c r="E61" s="82" t="s">
        <v>87</v>
      </c>
      <c r="F61" s="132">
        <v>1600</v>
      </c>
      <c r="G61" s="86">
        <f>D61*F61</f>
        <v>800000</v>
      </c>
    </row>
    <row r="62" spans="1:7" s="1" customFormat="1" ht="12.75" customHeight="1" x14ac:dyDescent="0.25">
      <c r="A62" s="45"/>
      <c r="B62" s="88" t="s">
        <v>92</v>
      </c>
      <c r="C62" s="84" t="s">
        <v>73</v>
      </c>
      <c r="D62" s="84">
        <v>300</v>
      </c>
      <c r="E62" s="84" t="s">
        <v>128</v>
      </c>
      <c r="F62" s="132">
        <v>1680</v>
      </c>
      <c r="G62" s="86">
        <f>D62*F62</f>
        <v>504000</v>
      </c>
    </row>
    <row r="63" spans="1:7" s="1" customFormat="1" ht="12.75" customHeight="1" x14ac:dyDescent="0.25">
      <c r="A63" s="45"/>
      <c r="B63" s="88" t="s">
        <v>117</v>
      </c>
      <c r="C63" s="84" t="s">
        <v>73</v>
      </c>
      <c r="D63" s="84">
        <v>200</v>
      </c>
      <c r="E63" s="84" t="s">
        <v>84</v>
      </c>
      <c r="F63" s="132">
        <v>930</v>
      </c>
      <c r="G63" s="86">
        <f>D63*F63</f>
        <v>186000</v>
      </c>
    </row>
    <row r="64" spans="1:7" s="1" customFormat="1" ht="12.75" customHeight="1" x14ac:dyDescent="0.25">
      <c r="A64" s="45"/>
      <c r="B64" s="121" t="s">
        <v>64</v>
      </c>
      <c r="C64" s="82"/>
      <c r="D64" s="85"/>
      <c r="E64" s="82"/>
      <c r="F64" s="131"/>
      <c r="G64" s="86" t="s">
        <v>61</v>
      </c>
    </row>
    <row r="65" spans="1:7" s="1" customFormat="1" ht="12.75" customHeight="1" x14ac:dyDescent="0.25">
      <c r="A65" s="137"/>
      <c r="B65" s="149" t="s">
        <v>132</v>
      </c>
      <c r="C65" s="146" t="s">
        <v>106</v>
      </c>
      <c r="D65" s="147">
        <v>1</v>
      </c>
      <c r="E65" s="146" t="s">
        <v>84</v>
      </c>
      <c r="F65" s="148">
        <v>51000</v>
      </c>
      <c r="G65" s="148">
        <f>D65*F65</f>
        <v>51000</v>
      </c>
    </row>
    <row r="66" spans="1:7" s="1" customFormat="1" ht="12.75" customHeight="1" x14ac:dyDescent="0.25">
      <c r="A66" s="137"/>
      <c r="B66" s="88" t="s">
        <v>115</v>
      </c>
      <c r="C66" s="82" t="s">
        <v>106</v>
      </c>
      <c r="D66" s="85">
        <v>0.5</v>
      </c>
      <c r="E66" s="146" t="s">
        <v>84</v>
      </c>
      <c r="F66" s="86">
        <v>23160</v>
      </c>
      <c r="G66" s="86">
        <f>D66*F66</f>
        <v>11580</v>
      </c>
    </row>
    <row r="67" spans="1:7" s="1" customFormat="1" ht="12.75" customHeight="1" x14ac:dyDescent="0.25">
      <c r="A67" s="137"/>
      <c r="B67" s="149" t="s">
        <v>83</v>
      </c>
      <c r="C67" s="146" t="s">
        <v>73</v>
      </c>
      <c r="D67" s="147">
        <v>0.5</v>
      </c>
      <c r="E67" s="146" t="s">
        <v>102</v>
      </c>
      <c r="F67" s="148">
        <v>22000</v>
      </c>
      <c r="G67" s="148">
        <f>D67*F67</f>
        <v>11000</v>
      </c>
    </row>
    <row r="68" spans="1:7" s="1" customFormat="1" ht="12.75" customHeight="1" x14ac:dyDescent="0.25">
      <c r="A68" s="137"/>
      <c r="B68" s="149" t="s">
        <v>108</v>
      </c>
      <c r="C68" s="146" t="s">
        <v>106</v>
      </c>
      <c r="D68" s="147">
        <v>0.25</v>
      </c>
      <c r="E68" s="146" t="s">
        <v>102</v>
      </c>
      <c r="F68" s="148">
        <v>30288</v>
      </c>
      <c r="G68" s="148">
        <f t="shared" ref="G68:G71" si="3">D68*F68</f>
        <v>7572</v>
      </c>
    </row>
    <row r="69" spans="1:7" s="1" customFormat="1" ht="12.75" customHeight="1" x14ac:dyDescent="0.25">
      <c r="A69" s="137"/>
      <c r="B69" s="88" t="s">
        <v>83</v>
      </c>
      <c r="C69" s="82" t="s">
        <v>73</v>
      </c>
      <c r="D69" s="85">
        <v>0.5</v>
      </c>
      <c r="E69" s="82" t="s">
        <v>102</v>
      </c>
      <c r="F69" s="132">
        <v>22000</v>
      </c>
      <c r="G69" s="86">
        <f t="shared" si="3"/>
        <v>11000</v>
      </c>
    </row>
    <row r="70" spans="1:7" s="1" customFormat="1" ht="12.75" customHeight="1" x14ac:dyDescent="0.25">
      <c r="A70" s="137"/>
      <c r="B70" s="88" t="s">
        <v>130</v>
      </c>
      <c r="C70" s="146" t="s">
        <v>106</v>
      </c>
      <c r="D70" s="147">
        <v>0.17</v>
      </c>
      <c r="E70" s="146" t="s">
        <v>123</v>
      </c>
      <c r="F70" s="148">
        <v>108156</v>
      </c>
      <c r="G70" s="148">
        <f t="shared" si="3"/>
        <v>18386.52</v>
      </c>
    </row>
    <row r="71" spans="1:7" s="1" customFormat="1" ht="12.75" customHeight="1" x14ac:dyDescent="0.25">
      <c r="A71" s="137"/>
      <c r="B71" s="149" t="s">
        <v>115</v>
      </c>
      <c r="C71" s="146" t="s">
        <v>106</v>
      </c>
      <c r="D71" s="147">
        <v>0.5</v>
      </c>
      <c r="E71" s="146" t="s">
        <v>123</v>
      </c>
      <c r="F71" s="148">
        <v>25000</v>
      </c>
      <c r="G71" s="148">
        <f t="shared" si="3"/>
        <v>12500</v>
      </c>
    </row>
    <row r="72" spans="1:7" s="1" customFormat="1" ht="12.75" customHeight="1" x14ac:dyDescent="0.25">
      <c r="A72" s="45"/>
      <c r="B72" s="121" t="s">
        <v>90</v>
      </c>
      <c r="C72" s="84"/>
      <c r="D72" s="84"/>
      <c r="E72" s="82"/>
      <c r="F72" s="131"/>
      <c r="G72" s="86"/>
    </row>
    <row r="73" spans="1:7" s="1" customFormat="1" ht="12.75" customHeight="1" x14ac:dyDescent="0.25">
      <c r="A73" s="45"/>
      <c r="B73" s="133" t="s">
        <v>112</v>
      </c>
      <c r="C73" s="134" t="s">
        <v>74</v>
      </c>
      <c r="D73" s="134">
        <v>2</v>
      </c>
      <c r="E73" s="135" t="s">
        <v>131</v>
      </c>
      <c r="F73" s="132">
        <v>9000</v>
      </c>
      <c r="G73" s="132">
        <f>+F73*D73</f>
        <v>18000</v>
      </c>
    </row>
    <row r="74" spans="1:7" s="1" customFormat="1" ht="12.75" customHeight="1" x14ac:dyDescent="0.25">
      <c r="A74" s="45"/>
      <c r="B74" s="121" t="s">
        <v>65</v>
      </c>
      <c r="C74" s="82"/>
      <c r="D74" s="85"/>
      <c r="E74" s="82"/>
      <c r="F74" s="131"/>
      <c r="G74" s="86" t="s">
        <v>61</v>
      </c>
    </row>
    <row r="75" spans="1:7" s="1" customFormat="1" ht="12.75" customHeight="1" x14ac:dyDescent="0.25">
      <c r="A75" s="137"/>
      <c r="B75" s="88" t="s">
        <v>107</v>
      </c>
      <c r="C75" s="82" t="s">
        <v>106</v>
      </c>
      <c r="D75" s="85">
        <v>0.2</v>
      </c>
      <c r="E75" s="82" t="s">
        <v>84</v>
      </c>
      <c r="F75" s="132">
        <v>45450</v>
      </c>
      <c r="G75" s="132">
        <f>+F75*D75</f>
        <v>9090</v>
      </c>
    </row>
    <row r="76" spans="1:7" s="1" customFormat="1" ht="12.75" customHeight="1" x14ac:dyDescent="0.25">
      <c r="A76" s="137"/>
      <c r="B76" s="88" t="s">
        <v>109</v>
      </c>
      <c r="C76" s="82" t="s">
        <v>73</v>
      </c>
      <c r="D76" s="85">
        <v>0.1</v>
      </c>
      <c r="E76" s="82" t="s">
        <v>102</v>
      </c>
      <c r="F76" s="132">
        <v>72680</v>
      </c>
      <c r="G76" s="132">
        <f t="shared" ref="G76:G79" si="4">+F76*D76</f>
        <v>7268</v>
      </c>
    </row>
    <row r="77" spans="1:7" s="1" customFormat="1" ht="12.75" customHeight="1" x14ac:dyDescent="0.25">
      <c r="A77" s="137"/>
      <c r="B77" s="88" t="s">
        <v>97</v>
      </c>
      <c r="C77" s="82" t="s">
        <v>74</v>
      </c>
      <c r="D77" s="85">
        <v>0.1</v>
      </c>
      <c r="E77" s="82" t="s">
        <v>102</v>
      </c>
      <c r="F77" s="139">
        <v>130730</v>
      </c>
      <c r="G77" s="86">
        <f>+F77*D77</f>
        <v>13073</v>
      </c>
    </row>
    <row r="78" spans="1:7" s="1" customFormat="1" ht="12.75" customHeight="1" x14ac:dyDescent="0.25">
      <c r="A78" s="137"/>
      <c r="B78" s="88" t="s">
        <v>109</v>
      </c>
      <c r="C78" s="82" t="s">
        <v>73</v>
      </c>
      <c r="D78" s="85">
        <v>0.1</v>
      </c>
      <c r="E78" s="82" t="s">
        <v>102</v>
      </c>
      <c r="F78" s="132">
        <v>72680</v>
      </c>
      <c r="G78" s="132">
        <f t="shared" si="4"/>
        <v>7268</v>
      </c>
    </row>
    <row r="79" spans="1:7" s="1" customFormat="1" ht="12.75" customHeight="1" x14ac:dyDescent="0.25">
      <c r="A79" s="137"/>
      <c r="B79" s="88" t="s">
        <v>111</v>
      </c>
      <c r="C79" s="82" t="s">
        <v>74</v>
      </c>
      <c r="D79" s="85">
        <v>0.5</v>
      </c>
      <c r="E79" s="82" t="s">
        <v>123</v>
      </c>
      <c r="F79" s="132">
        <v>23830</v>
      </c>
      <c r="G79" s="132">
        <f t="shared" si="4"/>
        <v>11915</v>
      </c>
    </row>
    <row r="80" spans="1:7" s="1" customFormat="1" ht="12.75" customHeight="1" x14ac:dyDescent="0.25">
      <c r="A80" s="137"/>
      <c r="B80" s="88" t="s">
        <v>110</v>
      </c>
      <c r="C80" s="82" t="s">
        <v>73</v>
      </c>
      <c r="D80" s="85">
        <v>0.1</v>
      </c>
      <c r="E80" s="82" t="s">
        <v>123</v>
      </c>
      <c r="F80" s="132">
        <v>365200</v>
      </c>
      <c r="G80" s="132">
        <f>+F80*D80</f>
        <v>36520</v>
      </c>
    </row>
    <row r="81" spans="1:7" s="1" customFormat="1" ht="12.75" customHeight="1" x14ac:dyDescent="0.25">
      <c r="A81" s="45"/>
      <c r="B81" s="121" t="s">
        <v>91</v>
      </c>
      <c r="C81" s="82"/>
      <c r="D81" s="85"/>
      <c r="E81" s="82"/>
      <c r="F81" s="140"/>
      <c r="G81" s="86"/>
    </row>
    <row r="82" spans="1:7" s="1" customFormat="1" ht="12.75" customHeight="1" x14ac:dyDescent="0.25">
      <c r="A82" s="137"/>
      <c r="B82" s="88" t="s">
        <v>93</v>
      </c>
      <c r="C82" s="82" t="s">
        <v>74</v>
      </c>
      <c r="D82" s="85">
        <v>1.5</v>
      </c>
      <c r="E82" s="82" t="s">
        <v>84</v>
      </c>
      <c r="F82" s="139">
        <v>12500</v>
      </c>
      <c r="G82" s="132">
        <f t="shared" ref="G82:G88" si="5">D82*F82</f>
        <v>18750</v>
      </c>
    </row>
    <row r="83" spans="1:7" s="1" customFormat="1" ht="12.75" customHeight="1" x14ac:dyDescent="0.25">
      <c r="A83" s="137"/>
      <c r="B83" s="133" t="s">
        <v>94</v>
      </c>
      <c r="C83" s="135" t="s">
        <v>74</v>
      </c>
      <c r="D83" s="136">
        <v>1</v>
      </c>
      <c r="E83" s="135" t="s">
        <v>102</v>
      </c>
      <c r="F83" s="139">
        <v>11731</v>
      </c>
      <c r="G83" s="132">
        <f t="shared" si="5"/>
        <v>11731</v>
      </c>
    </row>
    <row r="84" spans="1:7" s="1" customFormat="1" ht="12.75" customHeight="1" x14ac:dyDescent="0.25">
      <c r="A84" s="137"/>
      <c r="B84" s="133" t="s">
        <v>95</v>
      </c>
      <c r="C84" s="135" t="s">
        <v>74</v>
      </c>
      <c r="D84" s="136">
        <v>2</v>
      </c>
      <c r="E84" s="135" t="s">
        <v>102</v>
      </c>
      <c r="F84" s="132">
        <v>7500</v>
      </c>
      <c r="G84" s="132">
        <f t="shared" si="5"/>
        <v>15000</v>
      </c>
    </row>
    <row r="85" spans="1:7" s="1" customFormat="1" ht="12.75" customHeight="1" x14ac:dyDescent="0.25">
      <c r="A85" s="137"/>
      <c r="B85" s="133" t="s">
        <v>94</v>
      </c>
      <c r="C85" s="135" t="s">
        <v>74</v>
      </c>
      <c r="D85" s="136">
        <v>2</v>
      </c>
      <c r="E85" s="135" t="s">
        <v>102</v>
      </c>
      <c r="F85" s="132">
        <v>12000</v>
      </c>
      <c r="G85" s="132">
        <f t="shared" si="5"/>
        <v>24000</v>
      </c>
    </row>
    <row r="86" spans="1:7" s="1" customFormat="1" ht="12.75" customHeight="1" x14ac:dyDescent="0.25">
      <c r="A86" s="137"/>
      <c r="B86" s="133" t="s">
        <v>114</v>
      </c>
      <c r="C86" s="135" t="s">
        <v>74</v>
      </c>
      <c r="D86" s="136">
        <v>2</v>
      </c>
      <c r="E86" s="135" t="s">
        <v>123</v>
      </c>
      <c r="F86" s="139">
        <v>14290</v>
      </c>
      <c r="G86" s="132">
        <f t="shared" si="5"/>
        <v>28580</v>
      </c>
    </row>
    <row r="87" spans="1:7" s="1" customFormat="1" ht="12.75" customHeight="1" x14ac:dyDescent="0.25">
      <c r="A87" s="137"/>
      <c r="B87" s="133" t="s">
        <v>96</v>
      </c>
      <c r="C87" s="135" t="s">
        <v>74</v>
      </c>
      <c r="D87" s="136">
        <v>2</v>
      </c>
      <c r="E87" s="135" t="s">
        <v>87</v>
      </c>
      <c r="F87" s="139">
        <v>21710</v>
      </c>
      <c r="G87" s="132">
        <f t="shared" si="5"/>
        <v>43420</v>
      </c>
    </row>
    <row r="88" spans="1:7" s="1" customFormat="1" ht="12.75" customHeight="1" x14ac:dyDescent="0.25">
      <c r="A88" s="45"/>
      <c r="B88" s="133" t="s">
        <v>116</v>
      </c>
      <c r="C88" s="135" t="s">
        <v>74</v>
      </c>
      <c r="D88" s="136">
        <v>2</v>
      </c>
      <c r="E88" s="135" t="s">
        <v>129</v>
      </c>
      <c r="F88" s="132">
        <v>19000</v>
      </c>
      <c r="G88" s="132">
        <f t="shared" si="5"/>
        <v>38000</v>
      </c>
    </row>
    <row r="89" spans="1:7" s="1" customFormat="1" ht="13.5" customHeight="1" x14ac:dyDescent="0.25">
      <c r="A89" s="45"/>
      <c r="B89" s="110" t="s">
        <v>31</v>
      </c>
      <c r="C89" s="111"/>
      <c r="D89" s="111"/>
      <c r="E89" s="111"/>
      <c r="F89" s="112"/>
      <c r="G89" s="116">
        <f>SUM(G58:G88)</f>
        <v>3543653.52</v>
      </c>
    </row>
    <row r="90" spans="1:7" s="1" customFormat="1" ht="12" customHeight="1" x14ac:dyDescent="0.25">
      <c r="A90" s="2"/>
      <c r="B90" s="105"/>
      <c r="C90" s="106"/>
      <c r="D90" s="106"/>
      <c r="E90" s="107"/>
      <c r="F90" s="108"/>
      <c r="G90" s="109"/>
    </row>
    <row r="91" spans="1:7" s="1" customFormat="1" ht="12" customHeight="1" x14ac:dyDescent="0.25">
      <c r="A91" s="5"/>
      <c r="B91" s="28" t="s">
        <v>32</v>
      </c>
      <c r="C91" s="29"/>
      <c r="D91" s="30"/>
      <c r="E91" s="30"/>
      <c r="F91" s="31"/>
      <c r="G91" s="95"/>
    </row>
    <row r="92" spans="1:7" s="1" customFormat="1" ht="24" customHeight="1" x14ac:dyDescent="0.25">
      <c r="A92" s="5"/>
      <c r="B92" s="104" t="s">
        <v>33</v>
      </c>
      <c r="C92" s="83" t="s">
        <v>29</v>
      </c>
      <c r="D92" s="83" t="s">
        <v>30</v>
      </c>
      <c r="E92" s="104" t="s">
        <v>17</v>
      </c>
      <c r="F92" s="83" t="s">
        <v>18</v>
      </c>
      <c r="G92" s="104" t="s">
        <v>19</v>
      </c>
    </row>
    <row r="93" spans="1:7" s="1" customFormat="1" ht="12" customHeight="1" x14ac:dyDescent="0.25">
      <c r="A93" s="45"/>
      <c r="B93" s="162" t="s">
        <v>121</v>
      </c>
      <c r="C93" s="84" t="s">
        <v>72</v>
      </c>
      <c r="D93" s="84">
        <v>3</v>
      </c>
      <c r="E93" s="82" t="s">
        <v>118</v>
      </c>
      <c r="F93" s="86">
        <v>25000</v>
      </c>
      <c r="G93" s="86">
        <f t="shared" ref="G93:G94" si="6">+F93*D93</f>
        <v>75000</v>
      </c>
    </row>
    <row r="94" spans="1:7" s="1" customFormat="1" ht="12" customHeight="1" x14ac:dyDescent="0.25">
      <c r="A94" s="45"/>
      <c r="B94" s="162" t="s">
        <v>122</v>
      </c>
      <c r="C94" s="84" t="s">
        <v>72</v>
      </c>
      <c r="D94" s="84">
        <v>5</v>
      </c>
      <c r="E94" s="82" t="s">
        <v>119</v>
      </c>
      <c r="F94" s="86">
        <v>180000</v>
      </c>
      <c r="G94" s="86">
        <f t="shared" si="6"/>
        <v>900000</v>
      </c>
    </row>
    <row r="95" spans="1:7" s="1" customFormat="1" ht="12.75" customHeight="1" x14ac:dyDescent="0.25">
      <c r="A95" s="45"/>
      <c r="B95" s="154" t="s">
        <v>34</v>
      </c>
      <c r="C95" s="155"/>
      <c r="D95" s="155"/>
      <c r="E95" s="156"/>
      <c r="F95" s="157"/>
      <c r="G95" s="158">
        <f>SUM(G93:G94)</f>
        <v>975000</v>
      </c>
    </row>
    <row r="96" spans="1:7" s="1" customFormat="1" ht="12" customHeight="1" x14ac:dyDescent="0.25">
      <c r="A96" s="45"/>
      <c r="B96" s="48"/>
      <c r="C96" s="48"/>
      <c r="D96" s="48"/>
      <c r="E96" s="48"/>
      <c r="F96" s="49"/>
      <c r="G96" s="98"/>
    </row>
    <row r="97" spans="1:7" s="1" customFormat="1" ht="12" customHeight="1" x14ac:dyDescent="0.25">
      <c r="A97" s="45"/>
      <c r="B97" s="50" t="s">
        <v>35</v>
      </c>
      <c r="C97" s="51"/>
      <c r="D97" s="51"/>
      <c r="E97" s="51"/>
      <c r="F97" s="51"/>
      <c r="G97" s="52">
        <f>G37+G44+G54+G89+G95</f>
        <v>8023653.5199999996</v>
      </c>
    </row>
    <row r="98" spans="1:7" s="1" customFormat="1" ht="12" customHeight="1" x14ac:dyDescent="0.25">
      <c r="A98" s="45"/>
      <c r="B98" s="53" t="s">
        <v>36</v>
      </c>
      <c r="C98" s="39"/>
      <c r="D98" s="39"/>
      <c r="E98" s="39"/>
      <c r="F98" s="39"/>
      <c r="G98" s="54">
        <f>G97*0.05</f>
        <v>401182.67599999998</v>
      </c>
    </row>
    <row r="99" spans="1:7" s="1" customFormat="1" ht="12" customHeight="1" x14ac:dyDescent="0.25">
      <c r="A99" s="45"/>
      <c r="B99" s="55" t="s">
        <v>37</v>
      </c>
      <c r="C99" s="38"/>
      <c r="D99" s="38"/>
      <c r="E99" s="38"/>
      <c r="F99" s="38"/>
      <c r="G99" s="56">
        <f>G98+G97</f>
        <v>8424836.1959999986</v>
      </c>
    </row>
    <row r="100" spans="1:7" s="1" customFormat="1" ht="12" customHeight="1" x14ac:dyDescent="0.25">
      <c r="A100" s="45"/>
      <c r="B100" s="53" t="s">
        <v>38</v>
      </c>
      <c r="C100" s="39"/>
      <c r="D100" s="39"/>
      <c r="E100" s="39"/>
      <c r="F100" s="39"/>
      <c r="G100" s="54">
        <f>G12</f>
        <v>10500000</v>
      </c>
    </row>
    <row r="101" spans="1:7" s="1" customFormat="1" ht="12" customHeight="1" x14ac:dyDescent="0.25">
      <c r="A101" s="45"/>
      <c r="B101" s="57" t="s">
        <v>39</v>
      </c>
      <c r="C101" s="58"/>
      <c r="D101" s="58"/>
      <c r="E101" s="58"/>
      <c r="F101" s="58"/>
      <c r="G101" s="52">
        <f>G100-G99</f>
        <v>2075163.8040000014</v>
      </c>
    </row>
    <row r="102" spans="1:7" s="1" customFormat="1" ht="12.75" customHeight="1" x14ac:dyDescent="0.25">
      <c r="A102" s="45"/>
      <c r="B102" s="46" t="s">
        <v>40</v>
      </c>
      <c r="C102" s="47"/>
      <c r="D102" s="47"/>
      <c r="E102" s="47"/>
      <c r="F102" s="47"/>
      <c r="G102" s="99"/>
    </row>
    <row r="103" spans="1:7" s="1" customFormat="1" ht="12.75" customHeight="1" thickBot="1" x14ac:dyDescent="0.3">
      <c r="A103" s="45"/>
      <c r="B103" s="59"/>
      <c r="C103" s="47"/>
      <c r="D103" s="47"/>
      <c r="E103" s="47"/>
      <c r="F103" s="47"/>
      <c r="G103" s="99"/>
    </row>
    <row r="104" spans="1:7" s="1" customFormat="1" ht="15" customHeight="1" x14ac:dyDescent="0.25">
      <c r="A104" s="45"/>
      <c r="B104" s="70" t="s">
        <v>41</v>
      </c>
      <c r="C104" s="71"/>
      <c r="D104" s="71"/>
      <c r="E104" s="71"/>
      <c r="F104" s="72"/>
      <c r="G104" s="99"/>
    </row>
    <row r="105" spans="1:7" s="1" customFormat="1" ht="12" customHeight="1" x14ac:dyDescent="0.25">
      <c r="A105" s="45"/>
      <c r="B105" s="73" t="s">
        <v>42</v>
      </c>
      <c r="C105" s="44"/>
      <c r="D105" s="44"/>
      <c r="E105" s="44"/>
      <c r="F105" s="74"/>
      <c r="G105" s="99"/>
    </row>
    <row r="106" spans="1:7" s="1" customFormat="1" ht="12" customHeight="1" x14ac:dyDescent="0.25">
      <c r="A106" s="45"/>
      <c r="B106" s="73" t="s">
        <v>43</v>
      </c>
      <c r="C106" s="44"/>
      <c r="D106" s="44"/>
      <c r="E106" s="44"/>
      <c r="F106" s="74"/>
      <c r="G106" s="99"/>
    </row>
    <row r="107" spans="1:7" s="1" customFormat="1" ht="12" customHeight="1" x14ac:dyDescent="0.25">
      <c r="A107" s="45"/>
      <c r="B107" s="73" t="s">
        <v>44</v>
      </c>
      <c r="C107" s="44"/>
      <c r="D107" s="44"/>
      <c r="E107" s="44"/>
      <c r="F107" s="74"/>
      <c r="G107" s="99"/>
    </row>
    <row r="108" spans="1:7" s="1" customFormat="1" ht="12" customHeight="1" x14ac:dyDescent="0.25">
      <c r="A108" s="45"/>
      <c r="B108" s="73" t="s">
        <v>45</v>
      </c>
      <c r="C108" s="44"/>
      <c r="D108" s="44"/>
      <c r="E108" s="44"/>
      <c r="F108" s="74"/>
      <c r="G108" s="99"/>
    </row>
    <row r="109" spans="1:7" s="1" customFormat="1" ht="12" customHeight="1" x14ac:dyDescent="0.25">
      <c r="A109" s="45"/>
      <c r="B109" s="73" t="s">
        <v>46</v>
      </c>
      <c r="C109" s="44"/>
      <c r="D109" s="44"/>
      <c r="E109" s="44"/>
      <c r="F109" s="74"/>
      <c r="G109" s="99"/>
    </row>
    <row r="110" spans="1:7" s="1" customFormat="1" ht="12" customHeight="1" thickBot="1" x14ac:dyDescent="0.3">
      <c r="A110" s="45"/>
      <c r="B110" s="75" t="s">
        <v>47</v>
      </c>
      <c r="C110" s="76"/>
      <c r="D110" s="76"/>
      <c r="E110" s="76"/>
      <c r="F110" s="77"/>
      <c r="G110" s="99"/>
    </row>
    <row r="111" spans="1:7" s="1" customFormat="1" ht="12" customHeight="1" x14ac:dyDescent="0.25">
      <c r="A111" s="45"/>
      <c r="B111" s="68"/>
      <c r="C111" s="44"/>
      <c r="D111" s="44"/>
      <c r="E111" s="44"/>
      <c r="F111" s="44"/>
      <c r="G111" s="99"/>
    </row>
    <row r="112" spans="1:7" s="1" customFormat="1" ht="12.75" customHeight="1" thickBot="1" x14ac:dyDescent="0.3">
      <c r="A112" s="45"/>
      <c r="B112" s="176" t="s">
        <v>48</v>
      </c>
      <c r="C112" s="177"/>
      <c r="D112" s="67"/>
      <c r="E112" s="40"/>
      <c r="F112" s="40"/>
      <c r="G112" s="99"/>
    </row>
    <row r="113" spans="1:7" s="1" customFormat="1" ht="12" customHeight="1" x14ac:dyDescent="0.25">
      <c r="A113" s="45"/>
      <c r="B113" s="61" t="s">
        <v>33</v>
      </c>
      <c r="C113" s="117" t="s">
        <v>49</v>
      </c>
      <c r="D113" s="118" t="s">
        <v>50</v>
      </c>
      <c r="E113" s="40"/>
      <c r="F113" s="40"/>
      <c r="G113" s="99"/>
    </row>
    <row r="114" spans="1:7" s="1" customFormat="1" ht="12.75" customHeight="1" x14ac:dyDescent="0.25">
      <c r="A114" s="45"/>
      <c r="B114" s="62" t="s">
        <v>51</v>
      </c>
      <c r="C114" s="41">
        <f>G37</f>
        <v>2790000</v>
      </c>
      <c r="D114" s="63">
        <f>(C114/C120)</f>
        <v>0.33116370871693096</v>
      </c>
      <c r="E114" s="40"/>
      <c r="F114" s="40"/>
      <c r="G114" s="99"/>
    </row>
    <row r="115" spans="1:7" s="1" customFormat="1" ht="12" customHeight="1" x14ac:dyDescent="0.25">
      <c r="A115" s="45"/>
      <c r="B115" s="62" t="s">
        <v>52</v>
      </c>
      <c r="C115" s="41">
        <f>G44</f>
        <v>150000</v>
      </c>
      <c r="D115" s="63">
        <f>+C115/C120</f>
        <v>1.7804500468652201E-2</v>
      </c>
      <c r="E115" s="40"/>
      <c r="F115" s="40"/>
      <c r="G115" s="99"/>
    </row>
    <row r="116" spans="1:7" s="1" customFormat="1" ht="12" customHeight="1" x14ac:dyDescent="0.25">
      <c r="A116" s="45"/>
      <c r="B116" s="62" t="s">
        <v>53</v>
      </c>
      <c r="C116" s="41">
        <f>G54</f>
        <v>565000</v>
      </c>
      <c r="D116" s="63">
        <f>(C116/C120)</f>
        <v>6.7063618431923294E-2</v>
      </c>
      <c r="E116" s="40"/>
      <c r="F116" s="40"/>
      <c r="G116" s="99"/>
    </row>
    <row r="117" spans="1:7" s="1" customFormat="1" ht="12.75" customHeight="1" x14ac:dyDescent="0.25">
      <c r="A117" s="45"/>
      <c r="B117" s="62" t="s">
        <v>28</v>
      </c>
      <c r="C117" s="41">
        <f>G89</f>
        <v>3543653.52</v>
      </c>
      <c r="D117" s="63">
        <f>(C117/C120)</f>
        <v>0.42061987171720683</v>
      </c>
      <c r="E117" s="40"/>
      <c r="F117" s="40"/>
      <c r="G117" s="99"/>
    </row>
    <row r="118" spans="1:7" s="1" customFormat="1" ht="15.6" customHeight="1" x14ac:dyDescent="0.25">
      <c r="A118" s="45"/>
      <c r="B118" s="62" t="s">
        <v>54</v>
      </c>
      <c r="C118" s="42">
        <f>G95</f>
        <v>975000</v>
      </c>
      <c r="D118" s="63">
        <f>(C118/C120)</f>
        <v>0.11572925304623931</v>
      </c>
      <c r="E118" s="43"/>
      <c r="F118" s="43"/>
      <c r="G118" s="99"/>
    </row>
    <row r="119" spans="1:7" s="1" customFormat="1" ht="11.25" customHeight="1" x14ac:dyDescent="0.25">
      <c r="B119" s="62" t="s">
        <v>55</v>
      </c>
      <c r="C119" s="42">
        <f>G98</f>
        <v>401182.67599999998</v>
      </c>
      <c r="D119" s="63">
        <f>(C119/C120)</f>
        <v>4.7619047619047623E-2</v>
      </c>
      <c r="E119" s="43"/>
      <c r="F119" s="43"/>
      <c r="G119" s="99"/>
    </row>
    <row r="120" spans="1:7" s="1" customFormat="1" ht="11.25" customHeight="1" thickBot="1" x14ac:dyDescent="0.3">
      <c r="B120" s="64" t="s">
        <v>56</v>
      </c>
      <c r="C120" s="65">
        <f>SUM(C114:C119)</f>
        <v>8424836.1959999986</v>
      </c>
      <c r="D120" s="66">
        <f>SUM(D114:D119)</f>
        <v>1.0000000000000002</v>
      </c>
      <c r="E120" s="43"/>
      <c r="F120" s="43"/>
      <c r="G120" s="99"/>
    </row>
    <row r="121" spans="1:7" s="1" customFormat="1" ht="11.25" customHeight="1" x14ac:dyDescent="0.25">
      <c r="B121" s="59"/>
      <c r="C121" s="47"/>
      <c r="D121" s="47"/>
      <c r="E121" s="47"/>
      <c r="F121" s="47"/>
      <c r="G121" s="99"/>
    </row>
    <row r="122" spans="1:7" s="1" customFormat="1" ht="11.25" customHeight="1" thickBot="1" x14ac:dyDescent="0.3">
      <c r="B122" s="60"/>
      <c r="C122" s="47"/>
      <c r="D122" s="47"/>
      <c r="E122" s="47"/>
      <c r="F122" s="47"/>
      <c r="G122" s="99"/>
    </row>
    <row r="123" spans="1:7" s="1" customFormat="1" ht="11.25" customHeight="1" thickBot="1" x14ac:dyDescent="0.3">
      <c r="B123" s="178" t="s">
        <v>134</v>
      </c>
      <c r="C123" s="179"/>
      <c r="D123" s="179"/>
      <c r="E123" s="180"/>
      <c r="F123" s="43"/>
      <c r="G123" s="99"/>
    </row>
    <row r="124" spans="1:7" s="1" customFormat="1" ht="11.25" customHeight="1" x14ac:dyDescent="0.25">
      <c r="B124" s="79" t="s">
        <v>135</v>
      </c>
      <c r="C124" s="113">
        <v>27000</v>
      </c>
      <c r="D124" s="113">
        <v>30000</v>
      </c>
      <c r="E124" s="113">
        <v>33000</v>
      </c>
      <c r="F124" s="78"/>
      <c r="G124" s="100"/>
    </row>
    <row r="125" spans="1:7" s="1" customFormat="1" ht="11.25" customHeight="1" thickBot="1" x14ac:dyDescent="0.3">
      <c r="B125" s="64" t="s">
        <v>136</v>
      </c>
      <c r="C125" s="65">
        <f>(G99/C124)</f>
        <v>312.03097022222215</v>
      </c>
      <c r="D125" s="65">
        <f>(G99/D124)</f>
        <v>280.82787319999994</v>
      </c>
      <c r="E125" s="80">
        <f>(G99/E124)</f>
        <v>255.2980665454545</v>
      </c>
      <c r="F125" s="78"/>
      <c r="G125" s="100"/>
    </row>
    <row r="126" spans="1:7" s="1" customFormat="1" ht="11.25" customHeight="1" x14ac:dyDescent="0.25">
      <c r="B126" s="69" t="s">
        <v>57</v>
      </c>
      <c r="C126" s="44"/>
      <c r="D126" s="44"/>
      <c r="E126" s="44"/>
      <c r="F126" s="44"/>
      <c r="G126" s="101"/>
    </row>
  </sheetData>
  <mergeCells count="9">
    <mergeCell ref="B17:G17"/>
    <mergeCell ref="B112:C112"/>
    <mergeCell ref="B123:E123"/>
    <mergeCell ref="E9:F9"/>
    <mergeCell ref="E10:F10"/>
    <mergeCell ref="E11:F11"/>
    <mergeCell ref="E13:F13"/>
    <mergeCell ref="E14:F14"/>
    <mergeCell ref="E15:F15"/>
  </mergeCells>
  <pageMargins left="0.74803149606299213" right="0.74803149606299213" top="0.98425196850393704" bottom="0.98425196850393704" header="0" footer="0"/>
  <pageSetup paperSize="14" scale="63" fitToHeight="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2022-06-13T20:50:24Z</cp:lastPrinted>
  <dcterms:created xsi:type="dcterms:W3CDTF">2020-11-27T12:49:26Z</dcterms:created>
  <dcterms:modified xsi:type="dcterms:W3CDTF">2022-06-16T21:44:23Z</dcterms:modified>
</cp:coreProperties>
</file>