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NGOL\"/>
    </mc:Choice>
  </mc:AlternateContent>
  <bookViews>
    <workbookView xWindow="0" yWindow="0" windowWidth="23040" windowHeight="9375"/>
  </bookViews>
  <sheets>
    <sheet name="Miel " sheetId="3" r:id="rId1"/>
  </sheets>
  <calcPr calcId="152511"/>
</workbook>
</file>

<file path=xl/calcChain.xml><?xml version="1.0" encoding="utf-8"?>
<calcChain xmlns="http://schemas.openxmlformats.org/spreadsheetml/2006/main">
  <c r="G49" i="3" l="1"/>
  <c r="G52" i="3" l="1"/>
  <c r="G51" i="3"/>
  <c r="G50" i="3"/>
  <c r="G48" i="3"/>
  <c r="G47" i="3"/>
  <c r="G42" i="3"/>
  <c r="G41" i="3"/>
  <c r="G40" i="3"/>
  <c r="G39" i="3"/>
  <c r="G34" i="3"/>
  <c r="G24" i="3"/>
  <c r="G23" i="3"/>
  <c r="G22" i="3"/>
  <c r="G21" i="3"/>
  <c r="G12" i="3"/>
  <c r="G43" i="3" l="1"/>
  <c r="C75" i="3" l="1"/>
  <c r="G35" i="3"/>
  <c r="C74" i="3" s="1"/>
  <c r="C73" i="3"/>
  <c r="G25" i="3"/>
  <c r="G58" i="3"/>
  <c r="G53" i="3" l="1"/>
  <c r="C72" i="3"/>
  <c r="C76" i="3" l="1"/>
  <c r="G55" i="3"/>
  <c r="G56" i="3" s="1"/>
  <c r="C77" i="3" s="1"/>
  <c r="C78" i="3" l="1"/>
  <c r="D72" i="3" s="1"/>
  <c r="G57" i="3"/>
  <c r="D77" i="3" l="1"/>
  <c r="D76" i="3"/>
  <c r="D75" i="3"/>
  <c r="D74" i="3"/>
  <c r="E83" i="3"/>
  <c r="G59" i="3"/>
  <c r="C83" i="3"/>
  <c r="D83" i="3"/>
  <c r="D78" i="3" l="1"/>
</calcChain>
</file>

<file path=xl/sharedStrings.xml><?xml version="1.0" encoding="utf-8"?>
<sst xmlns="http://schemas.openxmlformats.org/spreadsheetml/2006/main" count="138" uniqueCount="100">
  <si>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</si>
  <si>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</si>
  <si>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</si>
  <si>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</si>
  <si>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</si>
  <si>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</si>
  <si>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</si>
  <si>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</si>
  <si>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</si>
  <si>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</si>
  <si>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</si>
  <si>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</si>
  <si>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</si>
  <si>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</si>
  <si>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</si>
  <si>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</si>
  <si>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</si>
  <si>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</si>
  <si>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</si>
  <si>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</si>
  <si>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</si>
  <si>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</si>
  <si>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</si>
  <si>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</si>
  <si>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</si>
  <si>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</si>
  <si>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</si>
  <si>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</si>
  <si>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</si>
  <si>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</si>
  <si>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</si>
  <si>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</si>
  <si>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</si>
  <si>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</si>
  <si>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</si>
  <si>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</si>
  <si>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</si>
  <si>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</si>
  <si>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</si>
  <si>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</si>
  <si>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</si>
  <si>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</si>
  <si>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</si>
  <si>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</si>
  <si>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</si>
  <si>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</si>
  <si>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</si>
  <si>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</si>
  <si>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</si>
  <si>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</si>
  <si>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</si>
  <si>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</si>
  <si>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</si>
  <si>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</si>
  <si>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MIEL</t>
  </si>
  <si>
    <t>MULTIFLORA</t>
  </si>
  <si>
    <t>MEDIO</t>
  </si>
  <si>
    <t>DE LA ARAUCANIA</t>
  </si>
  <si>
    <t>ANGOL</t>
  </si>
  <si>
    <t>ANGOL RENAICO</t>
  </si>
  <si>
    <t>Dic-Mar</t>
  </si>
  <si>
    <t>MERCADO LOCAL</t>
  </si>
  <si>
    <t>Preparación colmena</t>
  </si>
  <si>
    <t>Aplicación programa alimentación</t>
  </si>
  <si>
    <t>Aplicación programa sanitario</t>
  </si>
  <si>
    <t>Cosecha</t>
  </si>
  <si>
    <t>Centrifugado y desoperculado</t>
  </si>
  <si>
    <t>Dic - Marzo</t>
  </si>
  <si>
    <t>Energéticos (azucar granulada-fructosa)</t>
  </si>
  <si>
    <t>Abr-Sep</t>
  </si>
  <si>
    <t>Proteico - Aminoácidos Beefort Prom (levadura de cerveza y otros)</t>
  </si>
  <si>
    <t>Amivar 500 AR, Verostop</t>
  </si>
  <si>
    <t>tira</t>
  </si>
  <si>
    <t>Primavera-otoño</t>
  </si>
  <si>
    <t>Pisos</t>
  </si>
  <si>
    <t>laminas</t>
  </si>
  <si>
    <t>Fumagilina</t>
  </si>
  <si>
    <t>gr</t>
  </si>
  <si>
    <t>Primavera</t>
  </si>
  <si>
    <t>PRECIO ESPERADO ($/kg)</t>
  </si>
  <si>
    <t>Costo unitario ($/Colmena)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</si>
  <si>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</si>
  <si>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</si>
  <si>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Lluvias/Heladas</t>
  </si>
  <si>
    <t>RENDIMIENTO (kg de miel/colmena.)</t>
  </si>
  <si>
    <t>Marzo - Abril</t>
  </si>
  <si>
    <t>Abril y Septiembre</t>
  </si>
  <si>
    <t>Diciembre - Marzo</t>
  </si>
  <si>
    <t>COSTOS DIRECTOS DE PRODUCCIÓN POR COLMENA (INCLUYE IVA)</t>
  </si>
  <si>
    <t>Octubre - Noviembre</t>
  </si>
  <si>
    <t>Cera estampada</t>
  </si>
  <si>
    <t>Alzas</t>
  </si>
  <si>
    <t>Techos y entretechos</t>
  </si>
  <si>
    <t>$/Colmena</t>
  </si>
  <si>
    <t>COSTO TOTAL/colmena</t>
  </si>
  <si>
    <t>Rendimiento (Kg de miel/Colmena)</t>
  </si>
  <si>
    <t>ESCENARIOS COSTO UNITARIO  ($/kg de miel)</t>
  </si>
  <si>
    <t>Marcos (10 marcos por caja)</t>
  </si>
  <si>
    <t>unidad</t>
  </si>
  <si>
    <t>Cámara de Cria (sin piso ni techo)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</si>
</sst>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.00_-;\-* #,##0.00_-;_-* &quot;-&quot;??_-;_-@_-"/>
    <numFmt numFmtId="168" formatCode="_-* #,##0.00\ &quot;€&quot;_-;\-* #,##0.00\ &quot;€&quot;_-;_-* &quot;-&quot;??\ &quot;€&quot;_-;_-@_-"/>
    <numFmt numFmtId="169" formatCode="_-* #,##0_-;\-* #,##0_-;_-* &quot;-&quot;??_-;_-@_-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theme="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rgb="FFFF0000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 applyNumberFormat="0" applyFill="0" applyBorder="0" applyProtection="0"/>
    <xf numFmtId="0" fontId="1" fillId="0" borderId="19"/>
    <xf numFmtId="167" fontId="5" fillId="0" borderId="19" applyFont="0" applyFill="0" applyBorder="0" applyAlignment="0" applyProtection="0"/>
    <xf numFmtId="166" fontId="4" fillId="0" borderId="19" applyFont="0" applyFill="0" applyBorder="0" applyAlignment="0" applyProtection="0"/>
    <xf numFmtId="168" fontId="4" fillId="0" borderId="19" applyFont="0" applyFill="0" applyBorder="0" applyAlignment="0" applyProtection="0"/>
    <xf numFmtId="0" fontId="4" fillId="0" borderId="19"/>
    <xf numFmtId="0" fontId="4" fillId="0" borderId="19"/>
    <xf numFmtId="0" fontId="4" fillId="0" borderId="19"/>
    <xf numFmtId="9" fontId="4" fillId="0" borderId="19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5" fillId="0" borderId="0" xfId="0" applyNumberFormat="1" applyFont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3" fillId="2" borderId="19" xfId="0" applyFont="1" applyFill="1" applyBorder="1" applyAlignment="1">
      <alignment vertical="center"/>
    </xf>
    <xf numFmtId="0" fontId="8" fillId="0" borderId="55" xfId="0" applyFont="1" applyFill="1" applyBorder="1" applyAlignment="1">
      <alignment horizontal="right" vertical="center"/>
    </xf>
    <xf numFmtId="0" fontId="2" fillId="2" borderId="6" xfId="0" applyFont="1" applyFill="1" applyBorder="1" applyAlignment="1"/>
    <xf numFmtId="0" fontId="2" fillId="0" borderId="55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 wrapText="1"/>
    </xf>
    <xf numFmtId="3" fontId="2" fillId="0" borderId="55" xfId="0" applyNumberFormat="1" applyFont="1" applyBorder="1" applyAlignment="1">
      <alignment horizontal="right" vertical="center"/>
    </xf>
    <xf numFmtId="17" fontId="2" fillId="0" borderId="55" xfId="0" applyNumberFormat="1" applyFont="1" applyBorder="1" applyAlignment="1">
      <alignment horizontal="right" vertical="center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53" xfId="0" applyNumberFormat="1" applyFont="1" applyFill="1" applyBorder="1" applyAlignment="1">
      <alignment horizontal="center" vertical="center" wrapText="1"/>
    </xf>
    <xf numFmtId="0" fontId="2" fillId="0" borderId="55" xfId="0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2" fillId="0" borderId="52" xfId="0" applyFont="1" applyBorder="1" applyAlignment="1">
      <alignment vertical="center"/>
    </xf>
    <xf numFmtId="0" fontId="2" fillId="0" borderId="52" xfId="0" applyFont="1" applyBorder="1" applyAlignment="1">
      <alignment horizontal="center" vertical="center"/>
    </xf>
    <xf numFmtId="169" fontId="2" fillId="0" borderId="52" xfId="2" applyNumberFormat="1" applyFont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4" fontId="7" fillId="5" borderId="25" xfId="0" applyNumberFormat="1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7" fillId="3" borderId="27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27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10" fillId="2" borderId="40" xfId="0" applyNumberFormat="1" applyFont="1" applyFill="1" applyBorder="1" applyAlignment="1">
      <alignment vertical="center"/>
    </xf>
    <xf numFmtId="0" fontId="2" fillId="2" borderId="41" xfId="0" applyFont="1" applyFill="1" applyBorder="1" applyAlignment="1"/>
    <xf numFmtId="0" fontId="2" fillId="2" borderId="42" xfId="0" applyFont="1" applyFill="1" applyBorder="1" applyAlignment="1"/>
    <xf numFmtId="49" fontId="2" fillId="2" borderId="43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4" xfId="0" applyFont="1" applyFill="1" applyBorder="1" applyAlignment="1"/>
    <xf numFmtId="49" fontId="2" fillId="2" borderId="45" xfId="0" applyNumberFormat="1" applyFont="1" applyFill="1" applyBorder="1" applyAlignment="1">
      <alignment vertical="center"/>
    </xf>
    <xf numFmtId="0" fontId="2" fillId="2" borderId="46" xfId="0" applyFont="1" applyFill="1" applyBorder="1" applyAlignment="1"/>
    <xf numFmtId="0" fontId="2" fillId="2" borderId="47" xfId="0" applyFont="1" applyFill="1" applyBorder="1" applyAlignment="1"/>
    <xf numFmtId="0" fontId="2" fillId="8" borderId="39" xfId="0" applyFont="1" applyFill="1" applyBorder="1" applyAlignment="1"/>
    <xf numFmtId="0" fontId="2" fillId="6" borderId="19" xfId="0" applyFont="1" applyFill="1" applyBorder="1" applyAlignment="1"/>
    <xf numFmtId="49" fontId="10" fillId="7" borderId="30" xfId="0" applyNumberFormat="1" applyFont="1" applyFill="1" applyBorder="1" applyAlignment="1">
      <alignment vertical="center"/>
    </xf>
    <xf numFmtId="49" fontId="10" fillId="7" borderId="20" xfId="0" applyNumberFormat="1" applyFont="1" applyFill="1" applyBorder="1" applyAlignment="1">
      <alignment horizontal="right" vertical="center"/>
    </xf>
    <xf numFmtId="49" fontId="2" fillId="7" borderId="31" xfId="0" applyNumberFormat="1" applyFont="1" applyFill="1" applyBorder="1" applyAlignment="1"/>
    <xf numFmtId="49" fontId="10" fillId="2" borderId="3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2" fillId="2" borderId="33" xfId="0" applyNumberFormat="1" applyFont="1" applyFill="1" applyBorder="1" applyAlignment="1"/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49" fontId="10" fillId="7" borderId="34" xfId="0" applyNumberFormat="1" applyFont="1" applyFill="1" applyBorder="1" applyAlignment="1">
      <alignment vertical="center"/>
    </xf>
    <xf numFmtId="165" fontId="10" fillId="7" borderId="35" xfId="0" applyNumberFormat="1" applyFont="1" applyFill="1" applyBorder="1" applyAlignment="1">
      <alignment vertical="center"/>
    </xf>
    <xf numFmtId="9" fontId="10" fillId="7" borderId="36" xfId="0" applyNumberFormat="1" applyFont="1" applyFill="1" applyBorder="1" applyAlignment="1">
      <alignment vertical="center"/>
    </xf>
    <xf numFmtId="0" fontId="14" fillId="8" borderId="18" xfId="0" applyFont="1" applyFill="1" applyBorder="1" applyAlignment="1">
      <alignment vertical="center"/>
    </xf>
    <xf numFmtId="0" fontId="14" fillId="8" borderId="19" xfId="0" applyFont="1" applyFill="1" applyBorder="1" applyAlignment="1">
      <alignment vertical="center"/>
    </xf>
    <xf numFmtId="0" fontId="14" fillId="8" borderId="48" xfId="0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0" fontId="15" fillId="7" borderId="50" xfId="0" applyNumberFormat="1" applyFont="1" applyFill="1" applyBorder="1" applyAlignment="1">
      <alignment vertical="center"/>
    </xf>
    <xf numFmtId="0" fontId="15" fillId="7" borderId="51" xfId="0" applyNumberFormat="1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164" fontId="10" fillId="2" borderId="19" xfId="0" applyNumberFormat="1" applyFont="1" applyFill="1" applyBorder="1" applyAlignment="1">
      <alignment vertical="center"/>
    </xf>
    <xf numFmtId="49" fontId="15" fillId="7" borderId="34" xfId="0" applyNumberFormat="1" applyFont="1" applyFill="1" applyBorder="1" applyAlignment="1">
      <alignment vertical="center"/>
    </xf>
    <xf numFmtId="165" fontId="15" fillId="7" borderId="35" xfId="0" applyNumberFormat="1" applyFont="1" applyFill="1" applyBorder="1" applyAlignment="1">
      <alignment vertical="center"/>
    </xf>
    <xf numFmtId="165" fontId="15" fillId="7" borderId="36" xfId="0" applyNumberFormat="1" applyFont="1" applyFill="1" applyBorder="1" applyAlignment="1">
      <alignment vertical="center"/>
    </xf>
    <xf numFmtId="0" fontId="2" fillId="0" borderId="0" xfId="0" applyNumberFormat="1" applyFont="1" applyAlignment="1"/>
    <xf numFmtId="49" fontId="11" fillId="8" borderId="19" xfId="0" applyNumberFormat="1" applyFont="1" applyFill="1" applyBorder="1" applyAlignment="1">
      <alignment vertical="center"/>
    </xf>
    <xf numFmtId="0" fontId="0" fillId="2" borderId="57" xfId="0" applyFont="1" applyFill="1" applyBorder="1" applyAlignment="1"/>
    <xf numFmtId="0" fontId="2" fillId="2" borderId="58" xfId="0" applyFont="1" applyFill="1" applyBorder="1" applyAlignment="1">
      <alignment wrapText="1"/>
    </xf>
    <xf numFmtId="49" fontId="7" fillId="3" borderId="55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vertical="center" wrapText="1"/>
    </xf>
    <xf numFmtId="169" fontId="2" fillId="0" borderId="55" xfId="2" applyNumberFormat="1" applyFont="1" applyBorder="1" applyAlignment="1">
      <alignment horizontal="right" vertical="center"/>
    </xf>
    <xf numFmtId="0" fontId="3" fillId="3" borderId="54" xfId="0" applyFont="1" applyFill="1" applyBorder="1" applyAlignment="1">
      <alignment horizontal="right" vertical="center"/>
    </xf>
    <xf numFmtId="3" fontId="3" fillId="3" borderId="54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0" borderId="52" xfId="0" applyFont="1" applyBorder="1" applyAlignment="1">
      <alignment horizontal="right" vertical="center"/>
    </xf>
    <xf numFmtId="169" fontId="2" fillId="0" borderId="52" xfId="2" applyNumberFormat="1" applyFont="1" applyBorder="1" applyAlignment="1">
      <alignment horizontal="right" vertical="center"/>
    </xf>
    <xf numFmtId="0" fontId="2" fillId="0" borderId="52" xfId="0" applyFont="1" applyBorder="1" applyAlignment="1">
      <alignment horizontal="justify" vertical="top" wrapText="1"/>
    </xf>
    <xf numFmtId="164" fontId="7" fillId="5" borderId="29" xfId="0" applyNumberFormat="1" applyFont="1" applyFill="1" applyBorder="1" applyAlignment="1">
      <alignment vertical="center"/>
    </xf>
    <xf numFmtId="49" fontId="15" fillId="7" borderId="49" xfId="0" applyNumberFormat="1" applyFont="1" applyFill="1" applyBorder="1" applyAlignment="1">
      <alignment horizontal="justify" vertical="top" wrapText="1"/>
    </xf>
    <xf numFmtId="0" fontId="0" fillId="2" borderId="59" xfId="0" applyFont="1" applyFill="1" applyBorder="1" applyAlignment="1"/>
    <xf numFmtId="0" fontId="2" fillId="0" borderId="60" xfId="0" applyFont="1" applyBorder="1" applyAlignment="1">
      <alignment vertical="center"/>
    </xf>
    <xf numFmtId="0" fontId="2" fillId="0" borderId="60" xfId="0" applyFont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3" fillId="8" borderId="37" xfId="0" applyNumberFormat="1" applyFont="1" applyFill="1" applyBorder="1" applyAlignment="1">
      <alignment vertical="center"/>
    </xf>
    <xf numFmtId="0" fontId="10" fillId="8" borderId="38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169" fontId="2" fillId="0" borderId="55" xfId="2" applyNumberFormat="1" applyFont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7" fillId="3" borderId="11" xfId="0" applyNumberFormat="1" applyFont="1" applyFill="1" applyBorder="1" applyAlignment="1">
      <alignment vertical="center" wrapText="1"/>
    </xf>
    <xf numFmtId="169" fontId="2" fillId="0" borderId="60" xfId="2" applyNumberFormat="1" applyFont="1" applyBorder="1" applyAlignment="1">
      <alignment horizontal="right" vertical="center"/>
    </xf>
    <xf numFmtId="0" fontId="3" fillId="3" borderId="56" xfId="0" applyFont="1" applyFill="1" applyBorder="1" applyAlignment="1">
      <alignment horizontal="right" vertical="center"/>
    </xf>
    <xf numFmtId="3" fontId="3" fillId="3" borderId="56" xfId="0" applyNumberFormat="1" applyFont="1" applyFill="1" applyBorder="1" applyAlignment="1">
      <alignment horizontal="right" vertical="center"/>
    </xf>
  </cellXfs>
  <cellStyles count="9">
    <cellStyle name="Millares 2" xfId="3"/>
    <cellStyle name="Millares 3" xfId="2"/>
    <cellStyle name="Moneda 2" xfId="4"/>
    <cellStyle name="Normal" xfId="0" builtinId="0"/>
    <cellStyle name="Normal 2" xfId="5"/>
    <cellStyle name="Normal 3" xfId="1"/>
    <cellStyle name="Normal 4" xfId="6"/>
    <cellStyle name="Normal 4 2" xfId="7"/>
    <cellStyle name="Porcentaje 2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704850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6"/>
  <sheetViews>
    <sheetView tabSelected="1" topLeftCell="A63" workbookViewId="0">
      <selection activeCell="G83" sqref="G83"/>
    </sheetView>
  </sheetViews>
  <sheetFormatPr baseColWidth="10" defaultColWidth="10.85546875" defaultRowHeight="11.25" customHeight="1"/>
  <cols>
    <col min="1" max="1" width="4.42578125" style="1" customWidth="1"/>
    <col min="2" max="2" width="22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10"/>
      <c r="C8" s="3"/>
      <c r="D8" s="2"/>
      <c r="E8" s="3"/>
      <c r="F8" s="3"/>
      <c r="G8" s="3"/>
    </row>
    <row r="9" spans="1:7" ht="12" customHeight="1">
      <c r="A9" s="10"/>
      <c r="B9" s="112" t="s">
        <v>0</v>
      </c>
      <c r="C9" s="18" t="s">
        <v>54</v>
      </c>
      <c r="D9" s="19"/>
      <c r="E9" s="130" t="s">
        <v>84</v>
      </c>
      <c r="F9" s="131"/>
      <c r="G9" s="20">
        <v>35</v>
      </c>
    </row>
    <row r="10" spans="1:7" ht="18" customHeight="1">
      <c r="A10" s="10"/>
      <c r="B10" s="113" t="s">
        <v>1</v>
      </c>
      <c r="C10" s="21" t="s">
        <v>55</v>
      </c>
      <c r="D10" s="19"/>
      <c r="E10" s="132" t="s">
        <v>2</v>
      </c>
      <c r="F10" s="133"/>
      <c r="G10" s="20" t="s">
        <v>60</v>
      </c>
    </row>
    <row r="11" spans="1:7" ht="18" customHeight="1">
      <c r="A11" s="10"/>
      <c r="B11" s="113" t="s">
        <v>3</v>
      </c>
      <c r="C11" s="20" t="s">
        <v>56</v>
      </c>
      <c r="D11" s="19"/>
      <c r="E11" s="132" t="s">
        <v>79</v>
      </c>
      <c r="F11" s="133"/>
      <c r="G11" s="22">
        <v>5000</v>
      </c>
    </row>
    <row r="12" spans="1:7" ht="18" customHeight="1">
      <c r="A12" s="10"/>
      <c r="B12" s="113" t="s">
        <v>4</v>
      </c>
      <c r="C12" s="20" t="s">
        <v>57</v>
      </c>
      <c r="D12" s="19"/>
      <c r="E12" s="15" t="s">
        <v>5</v>
      </c>
      <c r="F12" s="16"/>
      <c r="G12" s="22">
        <f>G9*G11</f>
        <v>175000</v>
      </c>
    </row>
    <row r="13" spans="1:7" ht="18" customHeight="1">
      <c r="A13" s="10"/>
      <c r="B13" s="113" t="s">
        <v>6</v>
      </c>
      <c r="C13" s="18" t="s">
        <v>58</v>
      </c>
      <c r="D13" s="19"/>
      <c r="E13" s="132" t="s">
        <v>7</v>
      </c>
      <c r="F13" s="133"/>
      <c r="G13" s="21" t="s">
        <v>61</v>
      </c>
    </row>
    <row r="14" spans="1:7" ht="18" customHeight="1">
      <c r="A14" s="10"/>
      <c r="B14" s="113" t="s">
        <v>8</v>
      </c>
      <c r="C14" s="21" t="s">
        <v>59</v>
      </c>
      <c r="D14" s="19"/>
      <c r="E14" s="132" t="s">
        <v>9</v>
      </c>
      <c r="F14" s="133"/>
      <c r="G14" s="20" t="s">
        <v>60</v>
      </c>
    </row>
    <row r="15" spans="1:7" ht="18" customHeight="1">
      <c r="A15" s="10"/>
      <c r="B15" s="113" t="s">
        <v>10</v>
      </c>
      <c r="C15" s="23">
        <v>44713</v>
      </c>
      <c r="D15" s="19"/>
      <c r="E15" s="134" t="s">
        <v>11</v>
      </c>
      <c r="F15" s="135"/>
      <c r="G15" s="21" t="s">
        <v>83</v>
      </c>
    </row>
    <row r="16" spans="1:7" ht="12" customHeight="1">
      <c r="A16" s="2"/>
      <c r="B16" s="111"/>
      <c r="C16" s="24"/>
      <c r="D16" s="25"/>
      <c r="E16" s="26"/>
      <c r="F16" s="26"/>
      <c r="G16" s="27"/>
    </row>
    <row r="17" spans="1:7" ht="12" customHeight="1">
      <c r="A17" s="5"/>
      <c r="B17" s="126" t="s">
        <v>88</v>
      </c>
      <c r="C17" s="127"/>
      <c r="D17" s="127"/>
      <c r="E17" s="127"/>
      <c r="F17" s="127"/>
      <c r="G17" s="127"/>
    </row>
    <row r="18" spans="1:7" ht="12" customHeight="1">
      <c r="A18" s="2"/>
      <c r="B18" s="28"/>
      <c r="C18" s="29"/>
      <c r="D18" s="29"/>
      <c r="E18" s="29"/>
      <c r="F18" s="30"/>
      <c r="G18" s="30"/>
    </row>
    <row r="19" spans="1:7" ht="12" customHeight="1">
      <c r="A19" s="4"/>
      <c r="B19" s="31" t="s">
        <v>12</v>
      </c>
      <c r="C19" s="32"/>
      <c r="D19" s="33"/>
      <c r="E19" s="33"/>
      <c r="F19" s="33"/>
      <c r="G19" s="33"/>
    </row>
    <row r="20" spans="1:7" ht="24" customHeight="1">
      <c r="A20" s="5"/>
      <c r="B20" s="34" t="s">
        <v>13</v>
      </c>
      <c r="C20" s="34" t="s">
        <v>14</v>
      </c>
      <c r="D20" s="34" t="s">
        <v>15</v>
      </c>
      <c r="E20" s="34" t="s">
        <v>16</v>
      </c>
      <c r="F20" s="34" t="s">
        <v>17</v>
      </c>
      <c r="G20" s="34" t="s">
        <v>18</v>
      </c>
    </row>
    <row r="21" spans="1:7" ht="12.75" customHeight="1">
      <c r="A21" s="10"/>
      <c r="B21" s="35" t="s">
        <v>62</v>
      </c>
      <c r="C21" s="36" t="s">
        <v>19</v>
      </c>
      <c r="D21" s="36">
        <v>0.3</v>
      </c>
      <c r="E21" s="20" t="s">
        <v>85</v>
      </c>
      <c r="F21" s="114">
        <v>25000</v>
      </c>
      <c r="G21" s="114">
        <f>+D21*F21</f>
        <v>7500</v>
      </c>
    </row>
    <row r="22" spans="1:7" ht="12.75" customHeight="1">
      <c r="A22" s="10"/>
      <c r="B22" s="35" t="s">
        <v>63</v>
      </c>
      <c r="C22" s="36" t="s">
        <v>19</v>
      </c>
      <c r="D22" s="36">
        <v>0.3</v>
      </c>
      <c r="E22" s="20" t="s">
        <v>86</v>
      </c>
      <c r="F22" s="114">
        <v>25000</v>
      </c>
      <c r="G22" s="114">
        <f>+D22*F22</f>
        <v>7500</v>
      </c>
    </row>
    <row r="23" spans="1:7" ht="12.75" customHeight="1">
      <c r="A23" s="10"/>
      <c r="B23" s="35" t="s">
        <v>64</v>
      </c>
      <c r="C23" s="36" t="s">
        <v>19</v>
      </c>
      <c r="D23" s="36">
        <v>0.2</v>
      </c>
      <c r="E23" s="20" t="s">
        <v>86</v>
      </c>
      <c r="F23" s="114">
        <v>25000</v>
      </c>
      <c r="G23" s="114">
        <f>+D23*F23</f>
        <v>5000</v>
      </c>
    </row>
    <row r="24" spans="1:7" ht="12.75" customHeight="1">
      <c r="A24" s="10"/>
      <c r="B24" s="35" t="s">
        <v>65</v>
      </c>
      <c r="C24" s="36" t="s">
        <v>19</v>
      </c>
      <c r="D24" s="36">
        <v>0.2</v>
      </c>
      <c r="E24" s="20" t="s">
        <v>87</v>
      </c>
      <c r="F24" s="114">
        <v>25000</v>
      </c>
      <c r="G24" s="114">
        <f>+D24*F24</f>
        <v>5000</v>
      </c>
    </row>
    <row r="25" spans="1:7" ht="12.75" customHeight="1">
      <c r="A25" s="5"/>
      <c r="B25" s="12" t="s">
        <v>20</v>
      </c>
      <c r="C25" s="13"/>
      <c r="D25" s="115"/>
      <c r="E25" s="115"/>
      <c r="F25" s="115"/>
      <c r="G25" s="116">
        <f>SUM(G21:G24)</f>
        <v>25000</v>
      </c>
    </row>
    <row r="26" spans="1:7" ht="12" customHeight="1">
      <c r="A26" s="2"/>
      <c r="B26" s="28"/>
      <c r="C26" s="30"/>
      <c r="D26" s="30"/>
      <c r="E26" s="30"/>
      <c r="F26" s="37"/>
      <c r="G26" s="37"/>
    </row>
    <row r="27" spans="1:7" ht="12" customHeight="1">
      <c r="A27" s="4"/>
      <c r="B27" s="38" t="s">
        <v>21</v>
      </c>
      <c r="C27" s="39"/>
      <c r="D27" s="40"/>
      <c r="E27" s="40"/>
      <c r="F27" s="41"/>
      <c r="G27" s="41"/>
    </row>
    <row r="28" spans="1:7" ht="24" customHeight="1">
      <c r="A28" s="4"/>
      <c r="B28" s="42" t="s">
        <v>13</v>
      </c>
      <c r="C28" s="43" t="s">
        <v>14</v>
      </c>
      <c r="D28" s="43" t="s">
        <v>15</v>
      </c>
      <c r="E28" s="42" t="s">
        <v>16</v>
      </c>
      <c r="F28" s="43" t="s">
        <v>17</v>
      </c>
      <c r="G28" s="42" t="s">
        <v>18</v>
      </c>
    </row>
    <row r="29" spans="1:7" ht="12" customHeight="1">
      <c r="A29" s="4"/>
      <c r="B29" s="44"/>
      <c r="C29" s="45"/>
      <c r="D29" s="45"/>
      <c r="E29" s="45"/>
      <c r="F29" s="44"/>
      <c r="G29" s="44"/>
    </row>
    <row r="30" spans="1:7" ht="12" customHeight="1">
      <c r="A30" s="4"/>
      <c r="B30" s="6" t="s">
        <v>22</v>
      </c>
      <c r="C30" s="7"/>
      <c r="D30" s="7"/>
      <c r="E30" s="7"/>
      <c r="F30" s="8"/>
      <c r="G30" s="8"/>
    </row>
    <row r="31" spans="1:7" ht="12" customHeight="1">
      <c r="A31" s="2"/>
      <c r="B31" s="46"/>
      <c r="C31" s="47"/>
      <c r="D31" s="47"/>
      <c r="E31" s="47"/>
      <c r="F31" s="48"/>
      <c r="G31" s="48"/>
    </row>
    <row r="32" spans="1:7" ht="12" customHeight="1">
      <c r="A32" s="4"/>
      <c r="B32" s="38" t="s">
        <v>23</v>
      </c>
      <c r="C32" s="39"/>
      <c r="D32" s="40"/>
      <c r="E32" s="40"/>
      <c r="F32" s="41"/>
      <c r="G32" s="41"/>
    </row>
    <row r="33" spans="1:11" ht="24" customHeight="1">
      <c r="A33" s="4"/>
      <c r="B33" s="49" t="s">
        <v>13</v>
      </c>
      <c r="C33" s="49" t="s">
        <v>14</v>
      </c>
      <c r="D33" s="49" t="s">
        <v>15</v>
      </c>
      <c r="E33" s="49" t="s">
        <v>16</v>
      </c>
      <c r="F33" s="50" t="s">
        <v>17</v>
      </c>
      <c r="G33" s="49" t="s">
        <v>18</v>
      </c>
    </row>
    <row r="34" spans="1:11" ht="12.75" customHeight="1">
      <c r="A34" s="5"/>
      <c r="B34" s="35" t="s">
        <v>66</v>
      </c>
      <c r="C34" s="36" t="s">
        <v>24</v>
      </c>
      <c r="D34" s="36">
        <v>0.8</v>
      </c>
      <c r="E34" s="35" t="s">
        <v>67</v>
      </c>
      <c r="F34" s="136">
        <v>25000</v>
      </c>
      <c r="G34" s="136">
        <f>D34*F34</f>
        <v>20000</v>
      </c>
    </row>
    <row r="35" spans="1:11" ht="12.75" customHeight="1">
      <c r="A35" s="4"/>
      <c r="B35" s="6" t="s">
        <v>25</v>
      </c>
      <c r="C35" s="7"/>
      <c r="D35" s="7"/>
      <c r="E35" s="8"/>
      <c r="F35" s="8"/>
      <c r="G35" s="137">
        <f>SUM(G34:G34)</f>
        <v>20000</v>
      </c>
    </row>
    <row r="36" spans="1:11" ht="12" customHeight="1">
      <c r="A36" s="2"/>
      <c r="B36" s="46"/>
      <c r="C36" s="47"/>
      <c r="D36" s="54"/>
      <c r="E36" s="47"/>
      <c r="F36" s="48"/>
      <c r="G36" s="48"/>
    </row>
    <row r="37" spans="1:11" ht="12" customHeight="1">
      <c r="A37" s="4"/>
      <c r="B37" s="38" t="s">
        <v>26</v>
      </c>
      <c r="C37" s="39"/>
      <c r="D37" s="40"/>
      <c r="E37" s="41"/>
      <c r="F37" s="41"/>
      <c r="G37" s="41"/>
    </row>
    <row r="38" spans="1:11" ht="24" customHeight="1">
      <c r="A38" s="4"/>
      <c r="B38" s="50" t="s">
        <v>27</v>
      </c>
      <c r="C38" s="50" t="s">
        <v>28</v>
      </c>
      <c r="D38" s="50" t="s">
        <v>29</v>
      </c>
      <c r="E38" s="138" t="s">
        <v>16</v>
      </c>
      <c r="F38" s="138" t="s">
        <v>17</v>
      </c>
      <c r="G38" s="138" t="s">
        <v>18</v>
      </c>
      <c r="K38" s="11"/>
    </row>
    <row r="39" spans="1:11" ht="12.75" customHeight="1">
      <c r="A39" s="5"/>
      <c r="B39" s="120" t="s">
        <v>68</v>
      </c>
      <c r="C39" s="52" t="s">
        <v>30</v>
      </c>
      <c r="D39" s="52">
        <v>6</v>
      </c>
      <c r="E39" s="51" t="s">
        <v>69</v>
      </c>
      <c r="F39" s="53">
        <v>900</v>
      </c>
      <c r="G39" s="53">
        <f>D39*F39</f>
        <v>5400</v>
      </c>
    </row>
    <row r="40" spans="1:11" ht="12.75" customHeight="1">
      <c r="A40" s="5"/>
      <c r="B40" s="120" t="s">
        <v>70</v>
      </c>
      <c r="C40" s="52" t="s">
        <v>14</v>
      </c>
      <c r="D40" s="52">
        <v>6</v>
      </c>
      <c r="E40" s="51" t="s">
        <v>69</v>
      </c>
      <c r="F40" s="53">
        <v>800</v>
      </c>
      <c r="G40" s="53">
        <f>D40*F40</f>
        <v>4800</v>
      </c>
    </row>
    <row r="41" spans="1:11" ht="12.75" customHeight="1">
      <c r="A41" s="5"/>
      <c r="B41" s="51" t="s">
        <v>71</v>
      </c>
      <c r="C41" s="52" t="s">
        <v>72</v>
      </c>
      <c r="D41" s="52">
        <v>2</v>
      </c>
      <c r="E41" s="51" t="s">
        <v>73</v>
      </c>
      <c r="F41" s="53">
        <v>7500</v>
      </c>
      <c r="G41" s="53">
        <f>D41*F41</f>
        <v>15000</v>
      </c>
    </row>
    <row r="42" spans="1:11" ht="12.75" customHeight="1">
      <c r="A42" s="5"/>
      <c r="B42" s="51" t="s">
        <v>76</v>
      </c>
      <c r="C42" s="52" t="s">
        <v>77</v>
      </c>
      <c r="D42" s="52">
        <v>1</v>
      </c>
      <c r="E42" s="51" t="s">
        <v>78</v>
      </c>
      <c r="F42" s="53">
        <v>4800</v>
      </c>
      <c r="G42" s="53">
        <f>D42*F42</f>
        <v>4800</v>
      </c>
    </row>
    <row r="43" spans="1:11" ht="13.5" customHeight="1">
      <c r="A43" s="4"/>
      <c r="B43" s="6" t="s">
        <v>31</v>
      </c>
      <c r="C43" s="7"/>
      <c r="D43" s="117"/>
      <c r="E43" s="8"/>
      <c r="F43" s="8"/>
      <c r="G43" s="137">
        <f>SUM(G39:G42)</f>
        <v>30000</v>
      </c>
    </row>
    <row r="44" spans="1:11" ht="12" customHeight="1">
      <c r="A44" s="2"/>
      <c r="B44" s="46"/>
      <c r="C44" s="47"/>
      <c r="D44" s="47"/>
      <c r="E44" s="54"/>
      <c r="F44" s="48"/>
      <c r="G44" s="48"/>
    </row>
    <row r="45" spans="1:11" ht="12" customHeight="1">
      <c r="A45" s="4"/>
      <c r="B45" s="38" t="s">
        <v>32</v>
      </c>
      <c r="C45" s="39"/>
      <c r="D45" s="40"/>
      <c r="E45" s="40"/>
      <c r="F45" s="41"/>
      <c r="G45" s="41"/>
    </row>
    <row r="46" spans="1:11" ht="24" customHeight="1">
      <c r="A46" s="4"/>
      <c r="B46" s="49" t="s">
        <v>33</v>
      </c>
      <c r="C46" s="50" t="s">
        <v>28</v>
      </c>
      <c r="D46" s="50" t="s">
        <v>29</v>
      </c>
      <c r="E46" s="49" t="s">
        <v>16</v>
      </c>
      <c r="F46" s="50" t="s">
        <v>17</v>
      </c>
      <c r="G46" s="49" t="s">
        <v>18</v>
      </c>
    </row>
    <row r="47" spans="1:11" ht="12.75" customHeight="1">
      <c r="A47" s="5"/>
      <c r="B47" s="51" t="s">
        <v>74</v>
      </c>
      <c r="C47" s="52" t="s">
        <v>14</v>
      </c>
      <c r="D47" s="52">
        <v>1</v>
      </c>
      <c r="E47" s="118" t="s">
        <v>89</v>
      </c>
      <c r="F47" s="119">
        <v>9000</v>
      </c>
      <c r="G47" s="119">
        <f>D47*F47</f>
        <v>9000</v>
      </c>
    </row>
    <row r="48" spans="1:11" ht="12.75" customHeight="1">
      <c r="A48" s="10"/>
      <c r="B48" s="51" t="s">
        <v>90</v>
      </c>
      <c r="C48" s="52" t="s">
        <v>75</v>
      </c>
      <c r="D48" s="52">
        <v>1</v>
      </c>
      <c r="E48" s="118" t="s">
        <v>89</v>
      </c>
      <c r="F48" s="119">
        <v>8500</v>
      </c>
      <c r="G48" s="119">
        <f t="shared" ref="G48:G52" si="0">D48*F48</f>
        <v>8500</v>
      </c>
    </row>
    <row r="49" spans="1:8" ht="12.75" customHeight="1">
      <c r="A49" s="123"/>
      <c r="B49" s="124" t="s">
        <v>99</v>
      </c>
      <c r="C49" s="125" t="s">
        <v>98</v>
      </c>
      <c r="D49" s="125">
        <v>1</v>
      </c>
      <c r="E49" s="118" t="s">
        <v>89</v>
      </c>
      <c r="F49" s="139">
        <v>12990</v>
      </c>
      <c r="G49" s="119">
        <f t="shared" si="0"/>
        <v>12990</v>
      </c>
    </row>
    <row r="50" spans="1:8" ht="12.75" customHeight="1">
      <c r="A50" s="10"/>
      <c r="B50" s="51" t="s">
        <v>91</v>
      </c>
      <c r="C50" s="52" t="s">
        <v>14</v>
      </c>
      <c r="D50" s="52">
        <v>1</v>
      </c>
      <c r="E50" s="118" t="s">
        <v>89</v>
      </c>
      <c r="F50" s="119">
        <v>12990</v>
      </c>
      <c r="G50" s="119">
        <f t="shared" si="0"/>
        <v>12990</v>
      </c>
    </row>
    <row r="51" spans="1:8" ht="12.75" customHeight="1">
      <c r="A51" s="10"/>
      <c r="B51" s="51" t="s">
        <v>97</v>
      </c>
      <c r="C51" s="52" t="s">
        <v>14</v>
      </c>
      <c r="D51" s="52">
        <v>10</v>
      </c>
      <c r="E51" s="118" t="s">
        <v>89</v>
      </c>
      <c r="F51" s="119">
        <v>1500</v>
      </c>
      <c r="G51" s="119">
        <f t="shared" si="0"/>
        <v>15000</v>
      </c>
    </row>
    <row r="52" spans="1:8" ht="12.75" customHeight="1">
      <c r="A52" s="10"/>
      <c r="B52" s="51" t="s">
        <v>92</v>
      </c>
      <c r="C52" s="52" t="s">
        <v>14</v>
      </c>
      <c r="D52" s="52">
        <v>1</v>
      </c>
      <c r="E52" s="118" t="s">
        <v>89</v>
      </c>
      <c r="F52" s="119">
        <v>14990</v>
      </c>
      <c r="G52" s="119">
        <f t="shared" si="0"/>
        <v>14990</v>
      </c>
    </row>
    <row r="53" spans="1:8" ht="13.5" customHeight="1">
      <c r="A53" s="4"/>
      <c r="B53" s="55" t="s">
        <v>34</v>
      </c>
      <c r="C53" s="56"/>
      <c r="D53" s="56"/>
      <c r="E53" s="140"/>
      <c r="F53" s="140"/>
      <c r="G53" s="141">
        <f>SUM(G47:G52)</f>
        <v>73470</v>
      </c>
    </row>
    <row r="54" spans="1:8" ht="12" customHeight="1">
      <c r="A54" s="2"/>
      <c r="B54" s="57"/>
      <c r="C54" s="57"/>
      <c r="D54" s="57"/>
      <c r="E54" s="57"/>
      <c r="F54" s="58"/>
      <c r="G54" s="58"/>
    </row>
    <row r="55" spans="1:8" ht="12" customHeight="1">
      <c r="A55" s="10"/>
      <c r="B55" s="59" t="s">
        <v>35</v>
      </c>
      <c r="C55" s="60"/>
      <c r="D55" s="60"/>
      <c r="E55" s="60"/>
      <c r="F55" s="60"/>
      <c r="G55" s="61">
        <f>G25+G35+G43+G53</f>
        <v>148470</v>
      </c>
    </row>
    <row r="56" spans="1:8" ht="12" customHeight="1">
      <c r="A56" s="10"/>
      <c r="B56" s="62" t="s">
        <v>36</v>
      </c>
      <c r="C56" s="63"/>
      <c r="D56" s="63"/>
      <c r="E56" s="63"/>
      <c r="F56" s="63"/>
      <c r="G56" s="64">
        <f>G55*0.05</f>
        <v>7423.5</v>
      </c>
    </row>
    <row r="57" spans="1:8" ht="12" customHeight="1">
      <c r="A57" s="10"/>
      <c r="B57" s="65" t="s">
        <v>37</v>
      </c>
      <c r="C57" s="66"/>
      <c r="D57" s="66"/>
      <c r="E57" s="66"/>
      <c r="F57" s="66"/>
      <c r="G57" s="67">
        <f>G56+G55</f>
        <v>155893.5</v>
      </c>
    </row>
    <row r="58" spans="1:8" ht="12" customHeight="1">
      <c r="A58" s="10"/>
      <c r="B58" s="62" t="s">
        <v>38</v>
      </c>
      <c r="C58" s="63"/>
      <c r="D58" s="63"/>
      <c r="E58" s="63"/>
      <c r="F58" s="63"/>
      <c r="G58" s="64">
        <f>G12</f>
        <v>175000</v>
      </c>
    </row>
    <row r="59" spans="1:8" ht="12" customHeight="1">
      <c r="A59" s="10"/>
      <c r="B59" s="68" t="s">
        <v>39</v>
      </c>
      <c r="C59" s="69"/>
      <c r="D59" s="69"/>
      <c r="E59" s="69"/>
      <c r="F59" s="69"/>
      <c r="G59" s="121">
        <f>G58-G57</f>
        <v>19106.5</v>
      </c>
      <c r="H59" s="14"/>
    </row>
    <row r="60" spans="1:8" ht="12" customHeight="1">
      <c r="A60" s="10"/>
      <c r="B60" s="70" t="s">
        <v>81</v>
      </c>
      <c r="C60" s="71"/>
      <c r="D60" s="71"/>
      <c r="E60" s="71"/>
      <c r="F60" s="71"/>
      <c r="G60" s="72"/>
    </row>
    <row r="61" spans="1:8" ht="12.75" customHeight="1" thickBot="1">
      <c r="A61" s="10"/>
      <c r="B61" s="73"/>
      <c r="C61" s="71"/>
      <c r="D61" s="71"/>
      <c r="E61" s="71"/>
      <c r="F61" s="71"/>
      <c r="G61" s="72"/>
    </row>
    <row r="62" spans="1:8" ht="12" customHeight="1">
      <c r="A62" s="10"/>
      <c r="B62" s="74" t="s">
        <v>82</v>
      </c>
      <c r="C62" s="75"/>
      <c r="D62" s="75"/>
      <c r="E62" s="75"/>
      <c r="F62" s="76"/>
      <c r="G62" s="72"/>
    </row>
    <row r="63" spans="1:8" ht="12" customHeight="1">
      <c r="A63" s="10"/>
      <c r="B63" s="77" t="s">
        <v>40</v>
      </c>
      <c r="C63" s="78"/>
      <c r="D63" s="78"/>
      <c r="E63" s="78"/>
      <c r="F63" s="79"/>
      <c r="G63" s="72"/>
    </row>
    <row r="64" spans="1:8" ht="12" customHeight="1">
      <c r="A64" s="10"/>
      <c r="B64" s="77" t="s">
        <v>41</v>
      </c>
      <c r="C64" s="78"/>
      <c r="D64" s="78"/>
      <c r="E64" s="78"/>
      <c r="F64" s="79"/>
      <c r="G64" s="72"/>
    </row>
    <row r="65" spans="1:7" ht="12" customHeight="1">
      <c r="A65" s="10"/>
      <c r="B65" s="77" t="s">
        <v>42</v>
      </c>
      <c r="C65" s="78"/>
      <c r="D65" s="78"/>
      <c r="E65" s="78"/>
      <c r="F65" s="79"/>
      <c r="G65" s="72"/>
    </row>
    <row r="66" spans="1:7" ht="12" customHeight="1">
      <c r="A66" s="10"/>
      <c r="B66" s="77" t="s">
        <v>43</v>
      </c>
      <c r="C66" s="78"/>
      <c r="D66" s="78"/>
      <c r="E66" s="78"/>
      <c r="F66" s="79"/>
      <c r="G66" s="72"/>
    </row>
    <row r="67" spans="1:7" ht="12" customHeight="1">
      <c r="A67" s="10"/>
      <c r="B67" s="77" t="s">
        <v>44</v>
      </c>
      <c r="C67" s="78"/>
      <c r="D67" s="78"/>
      <c r="E67" s="78"/>
      <c r="F67" s="79"/>
      <c r="G67" s="72"/>
    </row>
    <row r="68" spans="1:7" ht="12.75" customHeight="1" thickBot="1">
      <c r="A68" s="10"/>
      <c r="B68" s="80" t="s">
        <v>45</v>
      </c>
      <c r="C68" s="81"/>
      <c r="D68" s="81"/>
      <c r="E68" s="81"/>
      <c r="F68" s="82"/>
      <c r="G68" s="72"/>
    </row>
    <row r="69" spans="1:7" ht="12.75" customHeight="1">
      <c r="A69" s="10"/>
      <c r="B69" s="73"/>
      <c r="C69" s="78"/>
      <c r="D69" s="78"/>
      <c r="E69" s="78"/>
      <c r="F69" s="78"/>
      <c r="G69" s="72"/>
    </row>
    <row r="70" spans="1:7" ht="15" customHeight="1" thickBot="1">
      <c r="A70" s="10"/>
      <c r="B70" s="128" t="s">
        <v>46</v>
      </c>
      <c r="C70" s="129"/>
      <c r="D70" s="83"/>
      <c r="E70" s="84"/>
      <c r="F70" s="84"/>
      <c r="G70" s="72"/>
    </row>
    <row r="71" spans="1:7" ht="12" customHeight="1">
      <c r="A71" s="10"/>
      <c r="B71" s="85" t="s">
        <v>33</v>
      </c>
      <c r="C71" s="86" t="s">
        <v>93</v>
      </c>
      <c r="D71" s="87" t="s">
        <v>47</v>
      </c>
      <c r="E71" s="84"/>
      <c r="F71" s="84"/>
      <c r="G71" s="72"/>
    </row>
    <row r="72" spans="1:7" ht="12" customHeight="1">
      <c r="A72" s="10"/>
      <c r="B72" s="88" t="s">
        <v>48</v>
      </c>
      <c r="C72" s="89">
        <f>+G25</f>
        <v>25000</v>
      </c>
      <c r="D72" s="90">
        <f>(C72/C78)</f>
        <v>0.16036589081648689</v>
      </c>
      <c r="E72" s="84"/>
      <c r="F72" s="84"/>
      <c r="G72" s="72"/>
    </row>
    <row r="73" spans="1:7" ht="12" customHeight="1">
      <c r="A73" s="10"/>
      <c r="B73" s="88" t="s">
        <v>49</v>
      </c>
      <c r="C73" s="91">
        <f>+G30</f>
        <v>0</v>
      </c>
      <c r="D73" s="90">
        <v>0</v>
      </c>
      <c r="E73" s="84"/>
      <c r="F73" s="84"/>
      <c r="G73" s="72"/>
    </row>
    <row r="74" spans="1:7" ht="12" customHeight="1">
      <c r="A74" s="10"/>
      <c r="B74" s="88" t="s">
        <v>50</v>
      </c>
      <c r="C74" s="89">
        <f>+G35</f>
        <v>20000</v>
      </c>
      <c r="D74" s="90">
        <f>(C74/C78)</f>
        <v>0.12829271265318951</v>
      </c>
      <c r="E74" s="84"/>
      <c r="F74" s="84"/>
      <c r="G74" s="72"/>
    </row>
    <row r="75" spans="1:7" ht="12" customHeight="1">
      <c r="A75" s="10"/>
      <c r="B75" s="88" t="s">
        <v>27</v>
      </c>
      <c r="C75" s="89">
        <f>+G43</f>
        <v>30000</v>
      </c>
      <c r="D75" s="90">
        <f>(C75/C78)</f>
        <v>0.19243906897978427</v>
      </c>
      <c r="E75" s="84"/>
      <c r="F75" s="84"/>
      <c r="G75" s="72"/>
    </row>
    <row r="76" spans="1:7" ht="12" customHeight="1">
      <c r="A76" s="10"/>
      <c r="B76" s="88" t="s">
        <v>51</v>
      </c>
      <c r="C76" s="92">
        <f>+G53</f>
        <v>73470</v>
      </c>
      <c r="D76" s="90">
        <f>(C76/C78)</f>
        <v>0.47128327993149172</v>
      </c>
      <c r="E76" s="93"/>
      <c r="F76" s="93"/>
      <c r="G76" s="72"/>
    </row>
    <row r="77" spans="1:7" ht="12" customHeight="1">
      <c r="A77" s="10"/>
      <c r="B77" s="88" t="s">
        <v>52</v>
      </c>
      <c r="C77" s="92">
        <f>+G56</f>
        <v>7423.5</v>
      </c>
      <c r="D77" s="90">
        <f>(C77/C78)</f>
        <v>4.7619047619047616E-2</v>
      </c>
      <c r="E77" s="93"/>
      <c r="F77" s="93"/>
      <c r="G77" s="72"/>
    </row>
    <row r="78" spans="1:7" ht="12.75" customHeight="1" thickBot="1">
      <c r="A78" s="10"/>
      <c r="B78" s="94" t="s">
        <v>94</v>
      </c>
      <c r="C78" s="95">
        <f>SUM(C72:C77)</f>
        <v>155893.5</v>
      </c>
      <c r="D78" s="96">
        <f>SUM(D72:D77)</f>
        <v>1</v>
      </c>
      <c r="E78" s="93"/>
      <c r="F78" s="93"/>
      <c r="G78" s="72"/>
    </row>
    <row r="79" spans="1:7" ht="12" customHeight="1">
      <c r="A79" s="10"/>
      <c r="B79" s="73"/>
      <c r="C79" s="71"/>
      <c r="D79" s="71"/>
      <c r="E79" s="71"/>
      <c r="F79" s="71"/>
      <c r="G79" s="72"/>
    </row>
    <row r="80" spans="1:7" ht="12.75" customHeight="1">
      <c r="A80" s="10"/>
      <c r="B80" s="17"/>
      <c r="C80" s="71"/>
      <c r="D80" s="71"/>
      <c r="E80" s="71"/>
      <c r="F80" s="71"/>
      <c r="G80" s="72"/>
    </row>
    <row r="81" spans="1:7" ht="12" customHeight="1" thickBot="1">
      <c r="A81" s="9"/>
      <c r="B81" s="97"/>
      <c r="C81" s="109" t="s">
        <v>96</v>
      </c>
      <c r="D81" s="98"/>
      <c r="E81" s="99"/>
      <c r="F81" s="100"/>
      <c r="G81" s="72"/>
    </row>
    <row r="82" spans="1:7" ht="27" customHeight="1">
      <c r="A82" s="10"/>
      <c r="B82" s="122" t="s">
        <v>95</v>
      </c>
      <c r="C82" s="101">
        <v>30</v>
      </c>
      <c r="D82" s="101">
        <v>35</v>
      </c>
      <c r="E82" s="102">
        <v>40</v>
      </c>
      <c r="F82" s="103"/>
      <c r="G82" s="104"/>
    </row>
    <row r="83" spans="1:7" ht="27" customHeight="1" thickBot="1">
      <c r="A83" s="10"/>
      <c r="B83" s="105" t="s">
        <v>80</v>
      </c>
      <c r="C83" s="106">
        <f>(G57/C82)</f>
        <v>5196.45</v>
      </c>
      <c r="D83" s="106">
        <f>(G57/D82)</f>
        <v>4454.1000000000004</v>
      </c>
      <c r="E83" s="107">
        <f>(G57/E82)</f>
        <v>3897.3375000000001</v>
      </c>
      <c r="F83" s="103"/>
      <c r="G83" s="104"/>
    </row>
    <row r="84" spans="1:7" ht="15.6" customHeight="1">
      <c r="A84" s="10"/>
      <c r="B84" s="70" t="s">
        <v>53</v>
      </c>
      <c r="C84" s="78"/>
      <c r="D84" s="78"/>
      <c r="E84" s="78"/>
      <c r="F84" s="78"/>
      <c r="G84" s="78"/>
    </row>
    <row r="85" spans="1:7" ht="11.25" customHeight="1">
      <c r="B85" s="108"/>
      <c r="C85" s="108"/>
      <c r="D85" s="108"/>
      <c r="E85" s="108"/>
      <c r="F85" s="108"/>
      <c r="G85" s="108"/>
    </row>
    <row r="86" spans="1:7" ht="11.25" customHeight="1">
      <c r="C86" s="14"/>
      <c r="D86" s="14"/>
      <c r="E86" s="14"/>
    </row>
  </sheetData>
  <mergeCells count="8">
    <mergeCell ref="B17:G17"/>
    <mergeCell ref="B70:C7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2022-07-04T16:15:28Z</dcterms:modified>
</cp:coreProperties>
</file>