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Mora Híbrida" sheetId="1" r:id="rId1"/>
  </sheets>
  <calcPr calcId="162913"/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<sst xmlns="http://schemas.openxmlformats.org/spreadsheetml/2006/main" count="155" uniqueCount="110">
  <si>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</si>
  <si>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</si>
  <si>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</si>
  <si>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</si>
  <si>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</si>
  <si>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</si>
  <si>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</si>
  <si>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</si>
  <si>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</si>
  <si>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</si>
  <si>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</si>
  <si>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</si>
  <si>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</si>
  <si>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</si>
  <si>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</si>
  <si>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</si>
  <si>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</si>
  <si>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</si>
  <si>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</si>
  <si>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</si>
  <si>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</si>
  <si>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</si>
  <si>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</si>
  <si>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</si>
  <si>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</si>
  <si>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</si>
  <si>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</si>
  <si>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</si>
  <si>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</si>
  <si>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</si>
  <si>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</si>
  <si>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</si>
  <si>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</si>
  <si>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</si>
  <si>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</si>
  <si>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</si>
  <si>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</si>
  <si>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</si>
  <si>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</si>
  <si>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</si>
  <si>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</si>
  <si>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</si>
  <si>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</si>
  <si>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</si>
  <si>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</si>
  <si>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</si>
  <si>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</si>
  <si>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</si>
  <si>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</si>
  <si>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</si>
  <si>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</si>
  <si>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</si>
  <si>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</si>
  <si>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</si>
  <si>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</si>
  <si>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</si>
  <si>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RENDIMIENTO (KG./Há.)</t>
  </si>
  <si>
    <t>PRECIO ESPERADO ($/kg.)</t>
  </si>
  <si>
    <t>INSECTICIDAS</t>
  </si>
  <si>
    <t>LIT</t>
  </si>
  <si>
    <t>FUNGUICIDAS</t>
  </si>
  <si>
    <t>CHEROKEE</t>
  </si>
  <si>
    <t>MEDIO</t>
  </si>
  <si>
    <t>FEBR-MARZ</t>
  </si>
  <si>
    <t>AGROIND</t>
  </si>
  <si>
    <t>HELADAS-LLUVIA</t>
  </si>
  <si>
    <t>REGUEROS</t>
  </si>
  <si>
    <t>RIEGOS</t>
  </si>
  <si>
    <t>APLICACIÓN PESTICIDAS</t>
  </si>
  <si>
    <t>APLICACIÓN FERTILIZANTES</t>
  </si>
  <si>
    <t>PODA</t>
  </si>
  <si>
    <t>APLICACIÓN FITOSANITARIA</t>
  </si>
  <si>
    <t>COSECHA</t>
  </si>
  <si>
    <t>OCT-NOV</t>
  </si>
  <si>
    <t>OCT-DIC</t>
  </si>
  <si>
    <t>JULIO-DIC</t>
  </si>
  <si>
    <t>DIC-ENE</t>
  </si>
  <si>
    <t>KG</t>
  </si>
  <si>
    <t>SUPERFOSFATO TRIPLE</t>
  </si>
  <si>
    <t>NITRATO POTASICO</t>
  </si>
  <si>
    <t>UREA</t>
  </si>
  <si>
    <t>SULFATO DE POTASIO</t>
  </si>
  <si>
    <t>LIRBAN 4 E</t>
  </si>
  <si>
    <t>ZERO</t>
  </si>
  <si>
    <t>DECIS</t>
  </si>
  <si>
    <t xml:space="preserve">LORBAN </t>
  </si>
  <si>
    <t>POLIBEN</t>
  </si>
  <si>
    <t>CAPTAN</t>
  </si>
  <si>
    <t>METALAXIL</t>
  </si>
  <si>
    <t>JUNIO-JULIO</t>
  </si>
  <si>
    <t>NOV-DIC.</t>
  </si>
  <si>
    <t>DIC.</t>
  </si>
  <si>
    <t>FEBR-MARZO</t>
  </si>
  <si>
    <t>OCT-ENERO</t>
  </si>
  <si>
    <t>DIC-FEB</t>
  </si>
  <si>
    <t>Rendimiento (kg/hà)</t>
  </si>
  <si>
    <t>Costo unitario ($/kg) (*)</t>
  </si>
  <si>
    <t>ESCENARIOS COSTO UNITARIO  ($/kg)</t>
  </si>
  <si>
    <t>MORA HIBRIDA AÑO 3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</si>
  <si>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</si>
  <si>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</si>
  <si>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</si>
  <si>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</si>
  <si>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</si>
  <si>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7. El  costo de la mano de obra incluye impuestos e  imposiciones</t>
  </si>
  <si>
    <t>6. La cosecha JH equivale al valor por kilo cosechado ($250)</t>
  </si>
  <si>
    <t>ENE-MARZO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</si>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</sst>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Alignment="1"/>
    <xf numFmtId="0" fontId="6" fillId="0" borderId="0" xfId="0" applyFont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6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98</v>
      </c>
      <c r="D9" s="15"/>
      <c r="E9" s="108" t="s">
        <v>56</v>
      </c>
      <c r="F9" s="109"/>
      <c r="G9" s="79">
        <v>12000</v>
      </c>
    </row>
    <row r="10" spans="1:7" ht="15" x14ac:dyDescent="0.25">
      <c r="A10" s="14"/>
      <c r="B10" s="3" t="s">
        <v>1</v>
      </c>
      <c r="C10" s="11" t="s">
        <v>61</v>
      </c>
      <c r="D10" s="16"/>
      <c r="E10" s="106" t="s">
        <v>2</v>
      </c>
      <c r="F10" s="107"/>
      <c r="G10" s="4" t="s">
        <v>63</v>
      </c>
    </row>
    <row r="11" spans="1:7" ht="12.75" customHeight="1" x14ac:dyDescent="0.25">
      <c r="A11" s="14"/>
      <c r="B11" s="3" t="s">
        <v>3</v>
      </c>
      <c r="C11" s="4" t="s">
        <v>62</v>
      </c>
      <c r="D11" s="16"/>
      <c r="E11" s="106" t="s">
        <v>57</v>
      </c>
      <c r="F11" s="107"/>
      <c r="G11" s="102">
        <v>800</v>
      </c>
    </row>
    <row r="12" spans="1:7" ht="11.25" customHeight="1" x14ac:dyDescent="0.25">
      <c r="A12" s="14"/>
      <c r="B12" s="3" t="s">
        <v>4</v>
      </c>
      <c r="C12" s="5" t="s">
        <v>55</v>
      </c>
      <c r="D12" s="16"/>
      <c r="E12" s="6" t="s">
        <v>5</v>
      </c>
      <c r="F12" s="86"/>
      <c r="G12" s="103">
        <f>(G9*G11)</f>
        <v>9600000</v>
      </c>
    </row>
    <row r="13" spans="1:7" ht="11.25" customHeight="1" x14ac:dyDescent="0.25">
      <c r="A13" s="14"/>
      <c r="B13" s="3" t="s">
        <v>6</v>
      </c>
      <c r="C13" s="114" t="s">
        <v>108</v>
      </c>
      <c r="D13" s="16"/>
      <c r="E13" s="106" t="s">
        <v>7</v>
      </c>
      <c r="F13" s="107"/>
      <c r="G13" s="4" t="s">
        <v>64</v>
      </c>
    </row>
    <row r="14" spans="1:7" ht="26.25" customHeight="1" x14ac:dyDescent="0.25">
      <c r="A14" s="14"/>
      <c r="B14" s="3" t="s">
        <v>8</v>
      </c>
      <c r="C14" s="114" t="s">
        <v>109</v>
      </c>
      <c r="D14" s="16"/>
      <c r="E14" s="106" t="s">
        <v>9</v>
      </c>
      <c r="F14" s="107"/>
      <c r="G14" s="4" t="s">
        <v>106</v>
      </c>
    </row>
    <row r="15" spans="1:7" ht="15" x14ac:dyDescent="0.25">
      <c r="A15" s="14"/>
      <c r="B15" s="3" t="s">
        <v>10</v>
      </c>
      <c r="C15" s="4" t="s">
        <v>107</v>
      </c>
      <c r="D15" s="16"/>
      <c r="E15" s="110" t="s">
        <v>11</v>
      </c>
      <c r="F15" s="111"/>
      <c r="G15" s="5" t="s">
        <v>65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12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13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14</v>
      </c>
      <c r="C20" s="77" t="s">
        <v>15</v>
      </c>
      <c r="D20" s="77" t="s">
        <v>99</v>
      </c>
      <c r="E20" s="77" t="s">
        <v>17</v>
      </c>
      <c r="F20" s="77" t="s">
        <v>18</v>
      </c>
      <c r="G20" s="77" t="s">
        <v>19</v>
      </c>
    </row>
    <row r="21" spans="1:7" ht="12.75" customHeight="1" x14ac:dyDescent="0.25">
      <c r="A21" s="14"/>
      <c r="B21" s="96" t="s">
        <v>66</v>
      </c>
      <c r="C21" s="97" t="s">
        <v>20</v>
      </c>
      <c r="D21" s="98">
        <v>1</v>
      </c>
      <c r="E21" s="97" t="s">
        <v>73</v>
      </c>
      <c r="F21" s="99">
        <v>30000</v>
      </c>
      <c r="G21" s="99">
        <f>(D21*F21)</f>
        <v>30000</v>
      </c>
    </row>
    <row r="22" spans="1:7" ht="15" x14ac:dyDescent="0.25">
      <c r="A22" s="14"/>
      <c r="B22" s="96" t="s">
        <v>67</v>
      </c>
      <c r="C22" s="97" t="s">
        <v>20</v>
      </c>
      <c r="D22" s="98">
        <v>15</v>
      </c>
      <c r="E22" s="97" t="s">
        <v>73</v>
      </c>
      <c r="F22" s="99">
        <v>30000</v>
      </c>
      <c r="G22" s="99">
        <f>(D22*F22)</f>
        <v>450000</v>
      </c>
    </row>
    <row r="23" spans="1:7" ht="15" x14ac:dyDescent="0.25">
      <c r="A23" s="14"/>
      <c r="B23" s="96" t="s">
        <v>68</v>
      </c>
      <c r="C23" s="97" t="s">
        <v>20</v>
      </c>
      <c r="D23" s="98">
        <v>6</v>
      </c>
      <c r="E23" s="97" t="s">
        <v>73</v>
      </c>
      <c r="F23" s="99">
        <v>30000</v>
      </c>
      <c r="G23" s="99">
        <f>D23*F23</f>
        <v>180000</v>
      </c>
    </row>
    <row r="24" spans="1:7" ht="15" x14ac:dyDescent="0.25">
      <c r="A24" s="14"/>
      <c r="B24" s="96" t="s">
        <v>69</v>
      </c>
      <c r="C24" s="97" t="s">
        <v>20</v>
      </c>
      <c r="D24" s="98">
        <v>5</v>
      </c>
      <c r="E24" s="97" t="s">
        <v>74</v>
      </c>
      <c r="F24" s="99">
        <v>30000</v>
      </c>
      <c r="G24" s="99">
        <f t="shared" ref="G24:G26" si="0">D24*F24</f>
        <v>150000</v>
      </c>
    </row>
    <row r="25" spans="1:7" ht="15" x14ac:dyDescent="0.25">
      <c r="A25" s="14"/>
      <c r="B25" s="96" t="s">
        <v>70</v>
      </c>
      <c r="C25" s="97" t="s">
        <v>20</v>
      </c>
      <c r="D25" s="98">
        <v>12</v>
      </c>
      <c r="E25" s="97" t="s">
        <v>75</v>
      </c>
      <c r="F25" s="99">
        <v>30000</v>
      </c>
      <c r="G25" s="99">
        <f t="shared" si="0"/>
        <v>360000</v>
      </c>
    </row>
    <row r="26" spans="1:7" ht="15" x14ac:dyDescent="0.25">
      <c r="A26" s="14"/>
      <c r="B26" s="96" t="s">
        <v>71</v>
      </c>
      <c r="C26" s="97" t="s">
        <v>20</v>
      </c>
      <c r="D26" s="98">
        <v>6</v>
      </c>
      <c r="E26" s="97" t="s">
        <v>76</v>
      </c>
      <c r="F26" s="99">
        <v>30000</v>
      </c>
      <c r="G26" s="99">
        <f t="shared" si="0"/>
        <v>180000</v>
      </c>
    </row>
    <row r="27" spans="1:7" ht="12.75" customHeight="1" x14ac:dyDescent="0.25">
      <c r="A27" s="14"/>
      <c r="B27" s="96" t="s">
        <v>72</v>
      </c>
      <c r="C27" s="97" t="s">
        <v>20</v>
      </c>
      <c r="D27" s="98">
        <v>100</v>
      </c>
      <c r="E27" s="97" t="s">
        <v>106</v>
      </c>
      <c r="F27" s="99">
        <v>30000</v>
      </c>
      <c r="G27" s="99">
        <f>D27*F27</f>
        <v>3000000</v>
      </c>
    </row>
    <row r="28" spans="1:7" ht="12.75" customHeight="1" x14ac:dyDescent="0.25">
      <c r="A28" s="14"/>
      <c r="B28" s="76" t="s">
        <v>21</v>
      </c>
      <c r="C28" s="90"/>
      <c r="D28" s="90"/>
      <c r="E28" s="90"/>
      <c r="F28" s="91"/>
      <c r="G28" s="84">
        <f>SUM(G21:G27)</f>
        <v>4350000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22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14</v>
      </c>
      <c r="C31" s="77" t="s">
        <v>15</v>
      </c>
      <c r="D31" s="77" t="s">
        <v>16</v>
      </c>
      <c r="E31" s="74" t="s">
        <v>17</v>
      </c>
      <c r="F31" s="77" t="s">
        <v>18</v>
      </c>
      <c r="G31" s="74" t="s">
        <v>19</v>
      </c>
    </row>
    <row r="32" spans="1:7" ht="12" customHeight="1" x14ac:dyDescent="0.25">
      <c r="A32" s="14"/>
      <c r="B32" s="93" t="s">
        <v>103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23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24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14</v>
      </c>
      <c r="C36" s="74" t="s">
        <v>15</v>
      </c>
      <c r="D36" s="74" t="s">
        <v>16</v>
      </c>
      <c r="E36" s="74" t="s">
        <v>17</v>
      </c>
      <c r="F36" s="77" t="s">
        <v>18</v>
      </c>
      <c r="G36" s="74" t="s">
        <v>19</v>
      </c>
    </row>
    <row r="37" spans="1:11" ht="12.75" customHeight="1" x14ac:dyDescent="0.25">
      <c r="A37" s="14"/>
      <c r="B37" s="75" t="s">
        <v>103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25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26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27</v>
      </c>
      <c r="C41" s="77" t="s">
        <v>28</v>
      </c>
      <c r="D41" s="77" t="s">
        <v>100</v>
      </c>
      <c r="E41" s="77" t="s">
        <v>17</v>
      </c>
      <c r="F41" s="77" t="s">
        <v>18</v>
      </c>
      <c r="G41" s="77" t="s">
        <v>19</v>
      </c>
      <c r="K41" s="2"/>
    </row>
    <row r="42" spans="1:11" ht="12.75" customHeight="1" x14ac:dyDescent="0.25">
      <c r="A42" s="14"/>
      <c r="B42" s="10" t="s">
        <v>30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78</v>
      </c>
      <c r="C43" s="7" t="s">
        <v>77</v>
      </c>
      <c r="D43" s="8">
        <v>250</v>
      </c>
      <c r="E43" s="7" t="s">
        <v>89</v>
      </c>
      <c r="F43" s="9">
        <v>1340</v>
      </c>
      <c r="G43" s="9">
        <f>(D43*F43)</f>
        <v>335000</v>
      </c>
    </row>
    <row r="44" spans="1:11" ht="12.75" customHeight="1" x14ac:dyDescent="0.25">
      <c r="A44" s="14"/>
      <c r="B44" s="6" t="s">
        <v>79</v>
      </c>
      <c r="C44" s="7" t="s">
        <v>77</v>
      </c>
      <c r="D44" s="8">
        <v>100</v>
      </c>
      <c r="E44" s="7" t="s">
        <v>89</v>
      </c>
      <c r="F44" s="9">
        <v>1880</v>
      </c>
      <c r="G44" s="9">
        <f t="shared" ref="G44:G46" si="1">(D44*F44)</f>
        <v>188000</v>
      </c>
    </row>
    <row r="45" spans="1:11" ht="12.75" customHeight="1" x14ac:dyDescent="0.25">
      <c r="A45" s="14"/>
      <c r="B45" s="6" t="s">
        <v>80</v>
      </c>
      <c r="C45" s="7" t="s">
        <v>77</v>
      </c>
      <c r="D45" s="8">
        <v>300</v>
      </c>
      <c r="E45" s="7" t="s">
        <v>93</v>
      </c>
      <c r="F45" s="9">
        <v>1390</v>
      </c>
      <c r="G45" s="9">
        <f t="shared" si="1"/>
        <v>417000</v>
      </c>
    </row>
    <row r="46" spans="1:11" ht="12.75" customHeight="1" x14ac:dyDescent="0.25">
      <c r="A46" s="14"/>
      <c r="B46" s="6" t="s">
        <v>81</v>
      </c>
      <c r="C46" s="7" t="s">
        <v>77</v>
      </c>
      <c r="D46" s="8">
        <v>100</v>
      </c>
      <c r="E46" s="7" t="s">
        <v>89</v>
      </c>
      <c r="F46" s="9">
        <v>1700</v>
      </c>
      <c r="G46" s="9">
        <f t="shared" si="1"/>
        <v>170000</v>
      </c>
    </row>
    <row r="47" spans="1:11" ht="12.75" customHeight="1" x14ac:dyDescent="0.25">
      <c r="A47" s="14"/>
      <c r="B47" s="10" t="s">
        <v>58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82</v>
      </c>
      <c r="C48" s="7" t="s">
        <v>59</v>
      </c>
      <c r="D48" s="8">
        <v>3</v>
      </c>
      <c r="E48" s="7" t="s">
        <v>94</v>
      </c>
      <c r="F48" s="9">
        <v>18100</v>
      </c>
      <c r="G48" s="9">
        <f>D48*F48</f>
        <v>54300</v>
      </c>
    </row>
    <row r="49" spans="1:255" ht="12.75" customHeight="1" x14ac:dyDescent="0.25">
      <c r="A49" s="14"/>
      <c r="B49" s="6" t="s">
        <v>83</v>
      </c>
      <c r="C49" s="7" t="s">
        <v>59</v>
      </c>
      <c r="D49" s="86">
        <v>1</v>
      </c>
      <c r="E49" s="85" t="s">
        <v>90</v>
      </c>
      <c r="F49" s="9">
        <v>39000</v>
      </c>
      <c r="G49" s="9">
        <f>D49*F49</f>
        <v>39000</v>
      </c>
    </row>
    <row r="50" spans="1:255" ht="12.75" customHeight="1" x14ac:dyDescent="0.25">
      <c r="A50" s="14"/>
      <c r="B50" s="6" t="s">
        <v>84</v>
      </c>
      <c r="C50" s="7" t="s">
        <v>59</v>
      </c>
      <c r="D50" s="8">
        <v>2</v>
      </c>
      <c r="E50" s="7" t="s">
        <v>94</v>
      </c>
      <c r="F50" s="9">
        <v>43000</v>
      </c>
      <c r="G50" s="9">
        <f t="shared" ref="G50" si="2">D50*F50</f>
        <v>86000</v>
      </c>
    </row>
    <row r="51" spans="1:255" ht="12.75" customHeight="1" x14ac:dyDescent="0.25">
      <c r="A51" s="14"/>
      <c r="B51" s="6" t="s">
        <v>85</v>
      </c>
      <c r="C51" s="7" t="s">
        <v>59</v>
      </c>
      <c r="D51" s="8">
        <v>1</v>
      </c>
      <c r="E51" s="7" t="s">
        <v>91</v>
      </c>
      <c r="F51" s="9">
        <v>11800</v>
      </c>
      <c r="G51" s="9">
        <f>(D51*F51)</f>
        <v>11800</v>
      </c>
    </row>
    <row r="52" spans="1:255" ht="12.75" customHeight="1" x14ac:dyDescent="0.25">
      <c r="A52" s="14"/>
      <c r="B52" s="10" t="s">
        <v>60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86</v>
      </c>
      <c r="C53" s="7" t="s">
        <v>77</v>
      </c>
      <c r="D53" s="8">
        <v>5</v>
      </c>
      <c r="E53" s="7" t="s">
        <v>94</v>
      </c>
      <c r="F53" s="9">
        <v>17000</v>
      </c>
      <c r="G53" s="9">
        <f t="shared" ref="G53:G55" si="3">(D53*F53)</f>
        <v>85000</v>
      </c>
    </row>
    <row r="54" spans="1:255" ht="12.75" customHeight="1" x14ac:dyDescent="0.25">
      <c r="A54" s="14"/>
      <c r="B54" s="6" t="s">
        <v>87</v>
      </c>
      <c r="C54" s="7" t="s">
        <v>77</v>
      </c>
      <c r="D54" s="8">
        <v>5</v>
      </c>
      <c r="E54" s="7" t="s">
        <v>92</v>
      </c>
      <c r="F54" s="9">
        <v>14500</v>
      </c>
      <c r="G54" s="9">
        <f t="shared" si="3"/>
        <v>72500</v>
      </c>
    </row>
    <row r="55" spans="1:255" ht="12.75" customHeight="1" x14ac:dyDescent="0.25">
      <c r="A55" s="14"/>
      <c r="B55" s="6" t="s">
        <v>88</v>
      </c>
      <c r="C55" s="7" t="s">
        <v>77</v>
      </c>
      <c r="D55" s="8">
        <v>4</v>
      </c>
      <c r="E55" s="7" t="s">
        <v>92</v>
      </c>
      <c r="F55" s="9">
        <v>19000</v>
      </c>
      <c r="G55" s="9">
        <f t="shared" si="3"/>
        <v>76000</v>
      </c>
    </row>
    <row r="56" spans="1:255" ht="13.5" customHeight="1" x14ac:dyDescent="0.25">
      <c r="A56" s="14"/>
      <c r="B56" s="76" t="s">
        <v>31</v>
      </c>
      <c r="C56" s="82"/>
      <c r="D56" s="82"/>
      <c r="E56" s="82"/>
      <c r="F56" s="83"/>
      <c r="G56" s="84">
        <f>SUM(G42:G55)</f>
        <v>1534600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32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33</v>
      </c>
      <c r="C59" s="77" t="s">
        <v>28</v>
      </c>
      <c r="D59" s="77" t="s">
        <v>29</v>
      </c>
      <c r="E59" s="74" t="s">
        <v>17</v>
      </c>
      <c r="F59" s="77" t="s">
        <v>18</v>
      </c>
      <c r="G59" s="74" t="s">
        <v>19</v>
      </c>
    </row>
    <row r="60" spans="1:255" ht="12.75" customHeight="1" x14ac:dyDescent="0.25">
      <c r="A60" s="14"/>
      <c r="B60" s="75" t="s">
        <v>103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34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35</v>
      </c>
      <c r="C63" s="42"/>
      <c r="D63" s="42"/>
      <c r="E63" s="42"/>
      <c r="F63" s="42"/>
      <c r="G63" s="43">
        <f>G28+G33+G38+G56+G61</f>
        <v>5884600</v>
      </c>
    </row>
    <row r="64" spans="1:255" ht="12" customHeight="1" x14ac:dyDescent="0.25">
      <c r="A64" s="14"/>
      <c r="B64" s="44" t="s">
        <v>36</v>
      </c>
      <c r="C64" s="19"/>
      <c r="D64" s="19"/>
      <c r="E64" s="19"/>
      <c r="F64" s="19"/>
      <c r="G64" s="45">
        <f>G63*0.05</f>
        <v>294230</v>
      </c>
    </row>
    <row r="65" spans="1:7" ht="12" customHeight="1" x14ac:dyDescent="0.25">
      <c r="A65" s="14"/>
      <c r="B65" s="46" t="s">
        <v>37</v>
      </c>
      <c r="C65" s="26"/>
      <c r="D65" s="26"/>
      <c r="E65" s="26"/>
      <c r="F65" s="26"/>
      <c r="G65" s="47">
        <f>G64+G63</f>
        <v>6178830</v>
      </c>
    </row>
    <row r="66" spans="1:7" ht="12" customHeight="1" x14ac:dyDescent="0.25">
      <c r="A66" s="14"/>
      <c r="B66" s="44" t="s">
        <v>38</v>
      </c>
      <c r="C66" s="19"/>
      <c r="D66" s="19"/>
      <c r="E66" s="19"/>
      <c r="F66" s="19"/>
      <c r="G66" s="45">
        <f>G12</f>
        <v>9600000</v>
      </c>
    </row>
    <row r="67" spans="1:7" ht="12" customHeight="1" x14ac:dyDescent="0.25">
      <c r="A67" s="14"/>
      <c r="B67" s="48" t="s">
        <v>39</v>
      </c>
      <c r="C67" s="49"/>
      <c r="D67" s="49"/>
      <c r="E67" s="49"/>
      <c r="F67" s="49"/>
      <c r="G67" s="50">
        <f>G66-G65</f>
        <v>3421170</v>
      </c>
    </row>
    <row r="68" spans="1:7" ht="12" customHeight="1" x14ac:dyDescent="0.25">
      <c r="A68" s="14"/>
      <c r="B68" s="29" t="s">
        <v>102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101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40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41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42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43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44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105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104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45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33</v>
      </c>
      <c r="C80" s="61" t="s">
        <v>46</v>
      </c>
      <c r="D80" s="62" t="s">
        <v>47</v>
      </c>
      <c r="E80" s="31"/>
      <c r="F80" s="31"/>
      <c r="G80" s="37"/>
    </row>
    <row r="81" spans="1:7" ht="12" customHeight="1" x14ac:dyDescent="0.25">
      <c r="A81" s="14"/>
      <c r="B81" s="63" t="s">
        <v>48</v>
      </c>
      <c r="C81" s="64">
        <f>G28</f>
        <v>4350000</v>
      </c>
      <c r="D81" s="65">
        <f>(C81/C87)</f>
        <v>0.70401677987580169</v>
      </c>
      <c r="E81" s="31"/>
      <c r="F81" s="31"/>
      <c r="G81" s="37"/>
    </row>
    <row r="82" spans="1:7" ht="12" customHeight="1" x14ac:dyDescent="0.25">
      <c r="A82" s="14"/>
      <c r="B82" s="63" t="s">
        <v>49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50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27</v>
      </c>
      <c r="C84" s="64">
        <f>G56</f>
        <v>1534600</v>
      </c>
      <c r="D84" s="65">
        <f>(C84/C87)</f>
        <v>0.24836417250515064</v>
      </c>
      <c r="E84" s="31"/>
      <c r="F84" s="31"/>
      <c r="G84" s="37"/>
    </row>
    <row r="85" spans="1:7" ht="12" customHeight="1" x14ac:dyDescent="0.25">
      <c r="A85" s="14"/>
      <c r="B85" s="63" t="s">
        <v>51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52</v>
      </c>
      <c r="C86" s="67">
        <f>G64</f>
        <v>294230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53</v>
      </c>
      <c r="C87" s="68">
        <f>SUM(C81:C86)</f>
        <v>6178830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97</v>
      </c>
      <c r="D90" s="70"/>
      <c r="E90" s="70"/>
      <c r="F90" s="32"/>
      <c r="G90" s="37"/>
    </row>
    <row r="91" spans="1:7" ht="12" customHeight="1" x14ac:dyDescent="0.25">
      <c r="A91" s="14"/>
      <c r="B91" s="60" t="s">
        <v>95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96</v>
      </c>
      <c r="C92" s="72">
        <f>(G65/C91)</f>
        <v>617.88300000000004</v>
      </c>
      <c r="D92" s="72">
        <f>(G65/12000)</f>
        <v>514.90250000000003</v>
      </c>
      <c r="E92" s="72">
        <f>(G65/14000)</f>
        <v>441.34500000000003</v>
      </c>
      <c r="F92" s="33"/>
      <c r="G92" s="39"/>
    </row>
    <row r="93" spans="1:7" ht="15.6" customHeight="1" x14ac:dyDescent="0.25">
      <c r="A93" s="14"/>
      <c r="B93" s="29" t="s">
        <v>54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2022-07-26T15:13:29Z</dcterms:modified>
</cp:coreProperties>
</file>