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Ovalle\"/>
    </mc:Choice>
  </mc:AlternateContent>
  <xr:revisionPtr revIDLastSave="6" documentId="11_42F0921A41803290DCDE55CCDCD42ABEC06A7BBB" xr6:coauthVersionLast="47" xr6:coauthVersionMax="47" xr10:uidLastSave="{09B7AE3E-52C1-45C5-9070-E452A6A14BCC}"/>
  <bookViews>
    <workbookView xWindow="0" yWindow="0" windowWidth="28800" windowHeight="12300" xr2:uid="{00000000-000D-0000-FFFF-FFFF00000000}"/>
  </bookViews>
  <sheets>
    <sheet name="NOGALE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1" l="1"/>
  <c r="G62" i="1"/>
  <c r="G24" i="1"/>
  <c r="G26" i="1"/>
  <c r="G53" i="1" l="1"/>
  <c r="G12" i="1" l="1"/>
  <c r="G39" i="1"/>
  <c r="G38" i="1"/>
  <c r="G27" i="1" l="1"/>
  <c r="G55" i="1" l="1"/>
  <c r="G56" i="1"/>
  <c r="G32" i="1"/>
  <c r="C84" i="1" s="1"/>
  <c r="G25" i="1"/>
  <c r="G49" i="1"/>
  <c r="G47" i="1"/>
  <c r="G22" i="1"/>
  <c r="G23" i="1"/>
  <c r="G21" i="1"/>
  <c r="G61" i="1" l="1"/>
  <c r="G51" i="1"/>
  <c r="G46" i="1"/>
  <c r="G40" i="1"/>
  <c r="G37" i="1"/>
  <c r="G69" i="1"/>
  <c r="G64" i="1" l="1"/>
  <c r="C87" i="1" s="1"/>
  <c r="G28" i="1"/>
  <c r="G57" i="1"/>
  <c r="G41" i="1"/>
  <c r="C85" i="1" s="1"/>
  <c r="C83" i="1" l="1"/>
  <c r="G66" i="1"/>
  <c r="G67" i="1" s="1"/>
  <c r="G68" i="1" l="1"/>
  <c r="E94" i="1" s="1"/>
  <c r="C88" i="1"/>
  <c r="D94" i="1" l="1"/>
  <c r="C94" i="1"/>
  <c r="G70" i="1"/>
  <c r="C89" i="1"/>
  <c r="D88" i="1" s="1"/>
  <c r="D86" i="1" l="1"/>
  <c r="D83" i="1"/>
  <c r="D85" i="1"/>
  <c r="D87" i="1"/>
  <c r="D89" i="1" l="1"/>
</calcChain>
</file>

<file path=xl/sharedStrings.xml><?xml version="1.0" encoding="utf-8"?>
<sst xmlns="http://schemas.openxmlformats.org/spreadsheetml/2006/main" count="161" uniqueCount="115">
  <si>
    <t>RUBRO O CULTIVO</t>
  </si>
  <si>
    <t>NOGALES (Año 4)</t>
  </si>
  <si>
    <t>RENDIMIENTO (Kg/Há.)</t>
  </si>
  <si>
    <t>VARIEDAD</t>
  </si>
  <si>
    <t>SERR</t>
  </si>
  <si>
    <t>FECHA ESTIMADA  PRECIO VENTA</t>
  </si>
  <si>
    <t>Agosto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</si>
  <si>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</si>
  <si>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</si>
  <si>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</si>
  <si>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</si>
  <si>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</si>
  <si>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</si>
  <si>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</si>
  <si>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</si>
  <si>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</si>
  <si>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</si>
  <si>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</si>
  <si>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</si>
  <si>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</si>
  <si>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Marzo-Abril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</si>
  <si>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</si>
  <si>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</si>
  <si>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</si>
  <si>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</si>
  <si>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</si>
  <si>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</si>
  <si>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</si>
  <si>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</si>
  <si>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</si>
  <si>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</si>
  <si>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</si>
  <si>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Pintura de Corte</t>
  </si>
  <si>
    <t>JH</t>
  </si>
  <si>
    <t>Octubre-Diciembre</t>
  </si>
  <si>
    <t>Mantencion Riego</t>
  </si>
  <si>
    <t>Todo el Año</t>
  </si>
  <si>
    <t xml:space="preserve">Riegos </t>
  </si>
  <si>
    <t>Septiembre-mayo</t>
  </si>
  <si>
    <t>Control Maleza</t>
  </si>
  <si>
    <t>Septembre- enero</t>
  </si>
  <si>
    <t>Aplicación de Productos quimicos</t>
  </si>
  <si>
    <t>Post cosecha</t>
  </si>
  <si>
    <t>Octubre</t>
  </si>
  <si>
    <t>Cosecha</t>
  </si>
  <si>
    <t>Subtotal Jornadas Hombre</t>
  </si>
  <si>
    <t>JORNADAS ANIMAL</t>
  </si>
  <si>
    <t>Subtotal Jornadas Animal</t>
  </si>
  <si>
    <t>MAQUINARIA</t>
  </si>
  <si>
    <t>JM</t>
  </si>
  <si>
    <t>Mayo- Septiembre</t>
  </si>
  <si>
    <t xml:space="preserve">Aplicación de fertilizantes </t>
  </si>
  <si>
    <t>Todo el año</t>
  </si>
  <si>
    <t>Aplicaciones de insecticidas</t>
  </si>
  <si>
    <t xml:space="preserve">Cosecha 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</si>
  <si>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</si>
  <si>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</si>
  <si>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</si>
  <si>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</si>
  <si>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</si>
  <si>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</si>
  <si>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</si>
  <si>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Kg(25)</t>
  </si>
  <si>
    <t>Septiembre-enero</t>
  </si>
  <si>
    <t>Nitrato de Potasio</t>
  </si>
  <si>
    <t>Lt.(20)</t>
  </si>
  <si>
    <t>Octubre- Diciembre</t>
  </si>
  <si>
    <t>Rukan mix</t>
  </si>
  <si>
    <t>Agosto-Septiembre</t>
  </si>
  <si>
    <t>kelpak</t>
  </si>
  <si>
    <t>Septiembre-Noviembre</t>
  </si>
  <si>
    <t>HERBICIDAS</t>
  </si>
  <si>
    <t>Roundup</t>
  </si>
  <si>
    <t>Lt.</t>
  </si>
  <si>
    <t>Noviembre</t>
  </si>
  <si>
    <t xml:space="preserve">FUNGICIDA </t>
  </si>
  <si>
    <t>Amistar top</t>
  </si>
  <si>
    <t>Noviembre-Diciembre</t>
  </si>
  <si>
    <t>INSECTICIDAS</t>
  </si>
  <si>
    <t>Troya</t>
  </si>
  <si>
    <t>Zero 5 EC</t>
  </si>
  <si>
    <t>Subtotal Insumos</t>
  </si>
  <si>
    <t>OTROS</t>
  </si>
  <si>
    <t>Item</t>
  </si>
  <si>
    <t>Fletes</t>
  </si>
  <si>
    <t>Octubre -Marzo</t>
  </si>
  <si>
    <t>Electricidad Riego y Agua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</si>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</sst>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0.0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169" fontId="4" fillId="2" borderId="6" xfId="0" applyNumberFormat="1" applyFont="1" applyFill="1" applyBorder="1" applyAlignment="1">
      <alignment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5"/>
  <sheetViews>
    <sheetView showGridLines="0" tabSelected="1" zoomScale="180" zoomScaleNormal="180" workbookViewId="0">
      <selection activeCell="F56" sqref="F56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3000</v>
      </c>
    </row>
    <row r="10" spans="1:7" ht="15">
      <c r="A10" s="5"/>
      <c r="B10" s="10" t="s">
        <v>3</v>
      </c>
      <c r="C10" s="11" t="s">
        <v>4</v>
      </c>
      <c r="D10" s="12"/>
      <c r="E10" s="147" t="s">
        <v>5</v>
      </c>
      <c r="F10" s="148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7" t="s">
        <v>9</v>
      </c>
      <c r="F11" s="148"/>
      <c r="G11" s="136">
        <v>3100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9300000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7" t="s">
        <v>15</v>
      </c>
      <c r="F13" s="148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7" t="s">
        <v>19</v>
      </c>
      <c r="F14" s="148"/>
      <c r="G14" s="14" t="s">
        <v>20</v>
      </c>
    </row>
    <row r="15" spans="1:7" ht="25.5" customHeight="1">
      <c r="A15" s="5"/>
      <c r="B15" s="10" t="s">
        <v>21</v>
      </c>
      <c r="C15" s="19">
        <v>44713</v>
      </c>
      <c r="D15" s="12"/>
      <c r="E15" s="153" t="s">
        <v>22</v>
      </c>
      <c r="F15" s="154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1" t="s">
        <v>24</v>
      </c>
      <c r="C17" s="152"/>
      <c r="D17" s="152"/>
      <c r="E17" s="152"/>
      <c r="F17" s="152"/>
      <c r="G17" s="152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5">
      <c r="A21" s="25"/>
      <c r="B21" s="13" t="s">
        <v>32</v>
      </c>
      <c r="C21" s="33" t="s">
        <v>33</v>
      </c>
      <c r="D21" s="34">
        <v>10</v>
      </c>
      <c r="E21" s="13" t="s">
        <v>34</v>
      </c>
      <c r="F21" s="18">
        <v>25000</v>
      </c>
      <c r="G21" s="18">
        <f t="shared" ref="G21:G26" si="0">(D21*F21)</f>
        <v>250000</v>
      </c>
    </row>
    <row r="22" spans="1:7" ht="15">
      <c r="A22" s="25"/>
      <c r="B22" s="13" t="s">
        <v>35</v>
      </c>
      <c r="C22" s="33" t="s">
        <v>33</v>
      </c>
      <c r="D22" s="34">
        <v>8</v>
      </c>
      <c r="E22" s="13" t="s">
        <v>36</v>
      </c>
      <c r="F22" s="18">
        <v>25000</v>
      </c>
      <c r="G22" s="18">
        <f t="shared" si="0"/>
        <v>200000</v>
      </c>
    </row>
    <row r="23" spans="1:7" ht="15">
      <c r="A23" s="25"/>
      <c r="B23" s="13" t="s">
        <v>37</v>
      </c>
      <c r="C23" s="33" t="s">
        <v>33</v>
      </c>
      <c r="D23" s="34">
        <v>12</v>
      </c>
      <c r="E23" s="13" t="s">
        <v>38</v>
      </c>
      <c r="F23" s="18">
        <v>25000</v>
      </c>
      <c r="G23" s="18">
        <f t="shared" si="0"/>
        <v>300000</v>
      </c>
    </row>
    <row r="24" spans="1:7" ht="15">
      <c r="A24" s="25"/>
      <c r="B24" s="13" t="s">
        <v>39</v>
      </c>
      <c r="C24" s="33" t="s">
        <v>33</v>
      </c>
      <c r="D24" s="34">
        <v>8</v>
      </c>
      <c r="E24" s="13" t="s">
        <v>40</v>
      </c>
      <c r="F24" s="18">
        <v>25000</v>
      </c>
      <c r="G24" s="18">
        <f t="shared" si="0"/>
        <v>200000</v>
      </c>
    </row>
    <row r="25" spans="1:7" ht="25.5">
      <c r="A25" s="25"/>
      <c r="B25" s="13" t="s">
        <v>41</v>
      </c>
      <c r="C25" s="33" t="s">
        <v>33</v>
      </c>
      <c r="D25" s="34">
        <v>20</v>
      </c>
      <c r="E25" s="13" t="s">
        <v>36</v>
      </c>
      <c r="F25" s="18">
        <v>25000</v>
      </c>
      <c r="G25" s="18">
        <f t="shared" si="0"/>
        <v>500000</v>
      </c>
    </row>
    <row r="26" spans="1:7" ht="15">
      <c r="A26" s="25"/>
      <c r="B26" s="13" t="s">
        <v>42</v>
      </c>
      <c r="C26" s="33" t="s">
        <v>33</v>
      </c>
      <c r="D26" s="34">
        <v>5</v>
      </c>
      <c r="E26" s="13" t="s">
        <v>43</v>
      </c>
      <c r="F26" s="18">
        <v>25000</v>
      </c>
      <c r="G26" s="18">
        <f t="shared" si="0"/>
        <v>125000</v>
      </c>
    </row>
    <row r="27" spans="1:7" ht="15">
      <c r="A27" s="25"/>
      <c r="B27" s="13" t="s">
        <v>44</v>
      </c>
      <c r="C27" s="33" t="s">
        <v>33</v>
      </c>
      <c r="D27" s="34">
        <v>12</v>
      </c>
      <c r="E27" s="13" t="s">
        <v>20</v>
      </c>
      <c r="F27" s="18">
        <v>25000</v>
      </c>
      <c r="G27" s="18">
        <f t="shared" ref="G27" si="1">(D27*F27)</f>
        <v>300000</v>
      </c>
    </row>
    <row r="28" spans="1:7" ht="12.75" customHeight="1">
      <c r="A28" s="25"/>
      <c r="B28" s="35" t="s">
        <v>45</v>
      </c>
      <c r="C28" s="36"/>
      <c r="D28" s="36"/>
      <c r="E28" s="36"/>
      <c r="F28" s="37"/>
      <c r="G28" s="38">
        <f>SUM(G21:G27)</f>
        <v>1875000</v>
      </c>
    </row>
    <row r="29" spans="1:7" ht="12" customHeight="1">
      <c r="A29" s="2"/>
      <c r="B29" s="26"/>
      <c r="C29" s="28"/>
      <c r="D29" s="28"/>
      <c r="E29" s="28"/>
      <c r="F29" s="39"/>
      <c r="G29" s="39"/>
    </row>
    <row r="30" spans="1:7" ht="12" customHeight="1">
      <c r="A30" s="5"/>
      <c r="B30" s="40" t="s">
        <v>46</v>
      </c>
      <c r="C30" s="41"/>
      <c r="D30" s="42"/>
      <c r="E30" s="42"/>
      <c r="F30" s="43"/>
      <c r="G30" s="43"/>
    </row>
    <row r="31" spans="1:7" ht="24" customHeight="1">
      <c r="A31" s="5"/>
      <c r="B31" s="44" t="s">
        <v>26</v>
      </c>
      <c r="C31" s="45" t="s">
        <v>27</v>
      </c>
      <c r="D31" s="45" t="s">
        <v>28</v>
      </c>
      <c r="E31" s="44" t="s">
        <v>29</v>
      </c>
      <c r="F31" s="45" t="s">
        <v>30</v>
      </c>
      <c r="G31" s="44" t="s">
        <v>31</v>
      </c>
    </row>
    <row r="32" spans="1:7" ht="12" customHeight="1">
      <c r="A32" s="5"/>
      <c r="B32" s="46"/>
      <c r="C32" s="47"/>
      <c r="D32" s="47"/>
      <c r="E32" s="13"/>
      <c r="F32" s="46"/>
      <c r="G32" s="18">
        <f>+D32*F32</f>
        <v>0</v>
      </c>
    </row>
    <row r="33" spans="1:11" ht="12" customHeight="1">
      <c r="A33" s="5"/>
      <c r="B33" s="48" t="s">
        <v>47</v>
      </c>
      <c r="C33" s="49"/>
      <c r="D33" s="49"/>
      <c r="E33" s="49"/>
      <c r="F33" s="50"/>
      <c r="G33" s="50"/>
    </row>
    <row r="34" spans="1:11" ht="12" customHeight="1">
      <c r="A34" s="2"/>
      <c r="B34" s="51"/>
      <c r="C34" s="52"/>
      <c r="D34" s="52"/>
      <c r="E34" s="52"/>
      <c r="F34" s="53"/>
      <c r="G34" s="53"/>
    </row>
    <row r="35" spans="1:11" ht="12" customHeight="1">
      <c r="A35" s="5"/>
      <c r="B35" s="40" t="s">
        <v>48</v>
      </c>
      <c r="C35" s="41"/>
      <c r="D35" s="42"/>
      <c r="E35" s="42"/>
      <c r="F35" s="43"/>
      <c r="G35" s="43"/>
    </row>
    <row r="36" spans="1:11" ht="24" customHeight="1">
      <c r="A36" s="5"/>
      <c r="B36" s="54" t="s">
        <v>26</v>
      </c>
      <c r="C36" s="54" t="s">
        <v>27</v>
      </c>
      <c r="D36" s="54" t="s">
        <v>28</v>
      </c>
      <c r="E36" s="54" t="s">
        <v>29</v>
      </c>
      <c r="F36" s="55" t="s">
        <v>30</v>
      </c>
      <c r="G36" s="54" t="s">
        <v>31</v>
      </c>
    </row>
    <row r="37" spans="1:11" ht="12.75" customHeight="1">
      <c r="A37" s="25"/>
      <c r="B37" s="13" t="s">
        <v>42</v>
      </c>
      <c r="C37" s="33" t="s">
        <v>49</v>
      </c>
      <c r="D37" s="144">
        <v>0.234375</v>
      </c>
      <c r="E37" s="13" t="s">
        <v>50</v>
      </c>
      <c r="F37" s="18">
        <v>256000</v>
      </c>
      <c r="G37" s="18">
        <f t="shared" ref="G37:G40" si="2">(D37*F37)</f>
        <v>60000</v>
      </c>
    </row>
    <row r="38" spans="1:11" ht="25.5" customHeight="1">
      <c r="A38" s="25"/>
      <c r="B38" s="13" t="s">
        <v>51</v>
      </c>
      <c r="C38" s="33" t="s">
        <v>49</v>
      </c>
      <c r="D38" s="144">
        <v>1.171875</v>
      </c>
      <c r="E38" s="13" t="s">
        <v>52</v>
      </c>
      <c r="F38" s="18">
        <v>256000</v>
      </c>
      <c r="G38" s="18">
        <f t="shared" ref="G38" si="3">(D38*F38)</f>
        <v>300000</v>
      </c>
    </row>
    <row r="39" spans="1:11" ht="25.5" customHeight="1">
      <c r="A39" s="25"/>
      <c r="B39" s="13" t="s">
        <v>53</v>
      </c>
      <c r="C39" s="33" t="s">
        <v>49</v>
      </c>
      <c r="D39" s="144">
        <v>1.171875</v>
      </c>
      <c r="E39" s="13" t="s">
        <v>52</v>
      </c>
      <c r="F39" s="18">
        <v>256000</v>
      </c>
      <c r="G39" s="18">
        <f t="shared" ref="G39" si="4">(D39*F39)</f>
        <v>300000</v>
      </c>
    </row>
    <row r="40" spans="1:11" ht="12.75" customHeight="1">
      <c r="A40" s="25"/>
      <c r="B40" s="13" t="s">
        <v>54</v>
      </c>
      <c r="C40" s="33" t="s">
        <v>49</v>
      </c>
      <c r="D40" s="144">
        <v>0.703125</v>
      </c>
      <c r="E40" s="13" t="s">
        <v>20</v>
      </c>
      <c r="F40" s="18">
        <v>256000</v>
      </c>
      <c r="G40" s="18">
        <f t="shared" si="2"/>
        <v>180000</v>
      </c>
    </row>
    <row r="41" spans="1:11" ht="12.75" customHeight="1">
      <c r="A41" s="5"/>
      <c r="B41" s="56" t="s">
        <v>55</v>
      </c>
      <c r="C41" s="57"/>
      <c r="D41" s="57"/>
      <c r="E41" s="57"/>
      <c r="F41" s="58"/>
      <c r="G41" s="59">
        <f>SUM(G37:G40)</f>
        <v>840000</v>
      </c>
    </row>
    <row r="42" spans="1:11" ht="12" customHeight="1">
      <c r="A42" s="2"/>
      <c r="B42" s="51"/>
      <c r="C42" s="52"/>
      <c r="D42" s="52"/>
      <c r="E42" s="52"/>
      <c r="F42" s="53"/>
      <c r="G42" s="53"/>
    </row>
    <row r="43" spans="1:11" ht="12" customHeight="1">
      <c r="A43" s="5"/>
      <c r="B43" s="40" t="s">
        <v>56</v>
      </c>
      <c r="C43" s="41"/>
      <c r="D43" s="42"/>
      <c r="E43" s="42"/>
      <c r="F43" s="43"/>
      <c r="G43" s="43"/>
    </row>
    <row r="44" spans="1:11" ht="24" customHeight="1">
      <c r="A44" s="5"/>
      <c r="B44" s="55" t="s">
        <v>57</v>
      </c>
      <c r="C44" s="55" t="s">
        <v>58</v>
      </c>
      <c r="D44" s="55" t="s">
        <v>59</v>
      </c>
      <c r="E44" s="55" t="s">
        <v>29</v>
      </c>
      <c r="F44" s="55" t="s">
        <v>30</v>
      </c>
      <c r="G44" s="55" t="s">
        <v>31</v>
      </c>
      <c r="K44" s="135"/>
    </row>
    <row r="45" spans="1:11" ht="12.75" customHeight="1">
      <c r="A45" s="25"/>
      <c r="B45" s="63" t="s">
        <v>60</v>
      </c>
      <c r="C45" s="64"/>
      <c r="D45" s="17"/>
      <c r="E45" s="64"/>
      <c r="F45" s="62"/>
      <c r="G45" s="62"/>
    </row>
    <row r="46" spans="1:11" ht="12.75" customHeight="1">
      <c r="A46" s="25"/>
      <c r="B46" s="16" t="s">
        <v>61</v>
      </c>
      <c r="C46" s="60" t="s">
        <v>62</v>
      </c>
      <c r="D46" s="61">
        <v>15</v>
      </c>
      <c r="E46" s="13" t="s">
        <v>63</v>
      </c>
      <c r="F46" s="62">
        <v>25750</v>
      </c>
      <c r="G46" s="62">
        <f>(D46*F46)</f>
        <v>386250</v>
      </c>
    </row>
    <row r="47" spans="1:11" ht="12.75" customHeight="1">
      <c r="A47" s="25"/>
      <c r="B47" s="16" t="s">
        <v>64</v>
      </c>
      <c r="C47" s="60" t="s">
        <v>65</v>
      </c>
      <c r="D47" s="61">
        <v>20</v>
      </c>
      <c r="E47" s="13" t="s">
        <v>66</v>
      </c>
      <c r="F47" s="62">
        <v>43400</v>
      </c>
      <c r="G47" s="62">
        <f>(D47*F47)</f>
        <v>868000</v>
      </c>
    </row>
    <row r="48" spans="1:11" ht="12.75" customHeight="1">
      <c r="A48" s="25"/>
      <c r="B48" s="16" t="s">
        <v>67</v>
      </c>
      <c r="C48" s="60" t="s">
        <v>65</v>
      </c>
      <c r="D48" s="61">
        <v>20</v>
      </c>
      <c r="E48" s="13" t="s">
        <v>68</v>
      </c>
      <c r="F48" s="62">
        <v>18500</v>
      </c>
      <c r="G48" s="62">
        <f>(D48*F48)</f>
        <v>370000</v>
      </c>
    </row>
    <row r="49" spans="1:7" ht="12.75" customHeight="1">
      <c r="A49" s="25"/>
      <c r="B49" s="16" t="s">
        <v>69</v>
      </c>
      <c r="C49" s="60" t="s">
        <v>62</v>
      </c>
      <c r="D49" s="61">
        <v>10</v>
      </c>
      <c r="E49" s="13" t="s">
        <v>70</v>
      </c>
      <c r="F49" s="62">
        <v>25000</v>
      </c>
      <c r="G49" s="62">
        <f>(D49*F49)</f>
        <v>250000</v>
      </c>
    </row>
    <row r="50" spans="1:7" ht="12.75" customHeight="1">
      <c r="A50" s="25"/>
      <c r="B50" s="63" t="s">
        <v>71</v>
      </c>
      <c r="C50" s="64"/>
      <c r="D50" s="17"/>
      <c r="E50" s="64"/>
      <c r="F50" s="62"/>
      <c r="G50" s="62"/>
    </row>
    <row r="51" spans="1:7" ht="12.75" customHeight="1">
      <c r="A51" s="25"/>
      <c r="B51" s="16" t="s">
        <v>72</v>
      </c>
      <c r="C51" s="60" t="s">
        <v>73</v>
      </c>
      <c r="D51" s="61">
        <v>5</v>
      </c>
      <c r="E51" s="13" t="s">
        <v>74</v>
      </c>
      <c r="F51" s="62">
        <v>12800</v>
      </c>
      <c r="G51" s="62">
        <f>(D51*F51)</f>
        <v>64000</v>
      </c>
    </row>
    <row r="52" spans="1:7" ht="12.75" customHeight="1">
      <c r="A52" s="25"/>
      <c r="B52" s="63" t="s">
        <v>75</v>
      </c>
      <c r="C52" s="60"/>
      <c r="D52" s="61"/>
      <c r="E52" s="60"/>
      <c r="F52" s="62"/>
      <c r="G52" s="62"/>
    </row>
    <row r="53" spans="1:7" ht="12.75" customHeight="1">
      <c r="A53" s="25"/>
      <c r="B53" s="16" t="s">
        <v>76</v>
      </c>
      <c r="C53" s="60" t="s">
        <v>73</v>
      </c>
      <c r="D53" s="61">
        <v>2</v>
      </c>
      <c r="E53" s="137" t="s">
        <v>77</v>
      </c>
      <c r="F53" s="62">
        <v>97800</v>
      </c>
      <c r="G53" s="62">
        <f>(D53*F53)</f>
        <v>195600</v>
      </c>
    </row>
    <row r="54" spans="1:7" ht="12.75" customHeight="1">
      <c r="A54" s="25"/>
      <c r="B54" s="63" t="s">
        <v>78</v>
      </c>
      <c r="C54" s="64"/>
      <c r="D54" s="17"/>
      <c r="E54" s="64"/>
      <c r="F54" s="62"/>
      <c r="G54" s="62"/>
    </row>
    <row r="55" spans="1:7" ht="12.75" customHeight="1">
      <c r="A55" s="25"/>
      <c r="B55" s="141" t="s">
        <v>79</v>
      </c>
      <c r="C55" s="138" t="s">
        <v>73</v>
      </c>
      <c r="D55" s="139">
        <v>2</v>
      </c>
      <c r="E55" s="13" t="s">
        <v>70</v>
      </c>
      <c r="F55" s="140">
        <v>17990</v>
      </c>
      <c r="G55" s="140">
        <f>+F55*D55</f>
        <v>35980</v>
      </c>
    </row>
    <row r="56" spans="1:7" ht="12.75" customHeight="1">
      <c r="A56" s="25"/>
      <c r="B56" s="65" t="s">
        <v>80</v>
      </c>
      <c r="C56" s="66" t="s">
        <v>73</v>
      </c>
      <c r="D56" s="67">
        <v>2</v>
      </c>
      <c r="E56" s="13" t="s">
        <v>70</v>
      </c>
      <c r="F56" s="68">
        <v>42655</v>
      </c>
      <c r="G56" s="68">
        <f>(D56*F56)</f>
        <v>85310</v>
      </c>
    </row>
    <row r="57" spans="1:7" ht="13.5" customHeight="1">
      <c r="A57" s="5"/>
      <c r="B57" s="69" t="s">
        <v>81</v>
      </c>
      <c r="C57" s="70"/>
      <c r="D57" s="70"/>
      <c r="E57" s="70"/>
      <c r="F57" s="71"/>
      <c r="G57" s="72">
        <f>SUM(G45:G56)</f>
        <v>2255140</v>
      </c>
    </row>
    <row r="58" spans="1:7" ht="12" customHeight="1">
      <c r="A58" s="2"/>
      <c r="B58" s="51"/>
      <c r="C58" s="52"/>
      <c r="D58" s="52"/>
      <c r="E58" s="73"/>
      <c r="F58" s="53"/>
      <c r="G58" s="53"/>
    </row>
    <row r="59" spans="1:7" ht="12" customHeight="1">
      <c r="A59" s="5"/>
      <c r="B59" s="40" t="s">
        <v>82</v>
      </c>
      <c r="C59" s="41"/>
      <c r="D59" s="42"/>
      <c r="E59" s="42"/>
      <c r="F59" s="43"/>
      <c r="G59" s="43"/>
    </row>
    <row r="60" spans="1:7" ht="24" customHeight="1">
      <c r="A60" s="5"/>
      <c r="B60" s="54" t="s">
        <v>83</v>
      </c>
      <c r="C60" s="55" t="s">
        <v>58</v>
      </c>
      <c r="D60" s="55" t="s">
        <v>59</v>
      </c>
      <c r="E60" s="54" t="s">
        <v>29</v>
      </c>
      <c r="F60" s="55" t="s">
        <v>30</v>
      </c>
      <c r="G60" s="54" t="s">
        <v>31</v>
      </c>
    </row>
    <row r="61" spans="1:7" ht="12.75" customHeight="1">
      <c r="A61" s="25"/>
      <c r="B61" s="13" t="s">
        <v>84</v>
      </c>
      <c r="C61" s="60" t="s">
        <v>58</v>
      </c>
      <c r="D61" s="62">
        <v>4</v>
      </c>
      <c r="E61" s="13" t="s">
        <v>85</v>
      </c>
      <c r="F61" s="62">
        <v>60000</v>
      </c>
      <c r="G61" s="62">
        <f>(D61*F61)</f>
        <v>240000</v>
      </c>
    </row>
    <row r="62" spans="1:7" ht="12.75" customHeight="1">
      <c r="A62" s="25"/>
      <c r="B62" s="13" t="s">
        <v>86</v>
      </c>
      <c r="C62" s="60" t="s">
        <v>58</v>
      </c>
      <c r="D62" s="62">
        <v>1</v>
      </c>
      <c r="E62" s="13" t="s">
        <v>63</v>
      </c>
      <c r="F62" s="62">
        <v>1600000</v>
      </c>
      <c r="G62" s="62">
        <f>+F62</f>
        <v>1600000</v>
      </c>
    </row>
    <row r="63" spans="1:7" ht="19.5" customHeight="1">
      <c r="A63" s="25"/>
      <c r="B63" s="75" t="s">
        <v>87</v>
      </c>
      <c r="C63" s="64"/>
      <c r="D63" s="62"/>
      <c r="E63" s="76"/>
      <c r="F63" s="74"/>
      <c r="G63" s="62"/>
    </row>
    <row r="64" spans="1:7" ht="13.5" customHeight="1">
      <c r="A64" s="5"/>
      <c r="B64" s="77" t="s">
        <v>88</v>
      </c>
      <c r="C64" s="78"/>
      <c r="D64" s="78"/>
      <c r="E64" s="78"/>
      <c r="F64" s="79"/>
      <c r="G64" s="80">
        <f>SUM(G61+G62)</f>
        <v>1840000</v>
      </c>
    </row>
    <row r="65" spans="1:7" ht="12" customHeight="1">
      <c r="A65" s="2"/>
      <c r="B65" s="96"/>
      <c r="C65" s="96"/>
      <c r="D65" s="96"/>
      <c r="E65" s="96"/>
      <c r="F65" s="97"/>
      <c r="G65" s="97"/>
    </row>
    <row r="66" spans="1:7" ht="12" customHeight="1">
      <c r="A66" s="93"/>
      <c r="B66" s="98" t="s">
        <v>89</v>
      </c>
      <c r="C66" s="99"/>
      <c r="D66" s="99"/>
      <c r="E66" s="99"/>
      <c r="F66" s="99"/>
      <c r="G66" s="100">
        <f>G28+G41+G57+G64</f>
        <v>6810140</v>
      </c>
    </row>
    <row r="67" spans="1:7" ht="12" customHeight="1">
      <c r="A67" s="93"/>
      <c r="B67" s="101" t="s">
        <v>90</v>
      </c>
      <c r="C67" s="82"/>
      <c r="D67" s="82"/>
      <c r="E67" s="82"/>
      <c r="F67" s="82"/>
      <c r="G67" s="102">
        <f>G66*0.05</f>
        <v>340507</v>
      </c>
    </row>
    <row r="68" spans="1:7" ht="12" customHeight="1">
      <c r="A68" s="93"/>
      <c r="B68" s="103" t="s">
        <v>91</v>
      </c>
      <c r="C68" s="81"/>
      <c r="D68" s="81"/>
      <c r="E68" s="81"/>
      <c r="F68" s="81"/>
      <c r="G68" s="104">
        <f>G67+G66</f>
        <v>7150647</v>
      </c>
    </row>
    <row r="69" spans="1:7" ht="12" customHeight="1">
      <c r="A69" s="93"/>
      <c r="B69" s="101" t="s">
        <v>92</v>
      </c>
      <c r="C69" s="82"/>
      <c r="D69" s="82"/>
      <c r="E69" s="82"/>
      <c r="F69" s="82"/>
      <c r="G69" s="102">
        <f>G12</f>
        <v>9300000</v>
      </c>
    </row>
    <row r="70" spans="1:7" ht="12" customHeight="1">
      <c r="A70" s="93"/>
      <c r="B70" s="105" t="s">
        <v>93</v>
      </c>
      <c r="C70" s="106"/>
      <c r="D70" s="106"/>
      <c r="E70" s="106"/>
      <c r="F70" s="106"/>
      <c r="G70" s="107">
        <f>G69-G68</f>
        <v>2149353</v>
      </c>
    </row>
    <row r="71" spans="1:7" ht="12" customHeight="1">
      <c r="A71" s="93"/>
      <c r="B71" s="94" t="s">
        <v>94</v>
      </c>
      <c r="C71" s="95"/>
      <c r="D71" s="95"/>
      <c r="E71" s="95"/>
      <c r="F71" s="95"/>
      <c r="G71" s="90"/>
    </row>
    <row r="72" spans="1:7" ht="12.75" customHeight="1" thickBot="1">
      <c r="A72" s="93"/>
      <c r="B72" s="108"/>
      <c r="C72" s="95"/>
      <c r="D72" s="95"/>
      <c r="E72" s="95"/>
      <c r="F72" s="95"/>
      <c r="G72" s="90"/>
    </row>
    <row r="73" spans="1:7" ht="12" customHeight="1">
      <c r="A73" s="93"/>
      <c r="B73" s="120" t="s">
        <v>95</v>
      </c>
      <c r="C73" s="121"/>
      <c r="D73" s="121"/>
      <c r="E73" s="121"/>
      <c r="F73" s="122"/>
      <c r="G73" s="90"/>
    </row>
    <row r="74" spans="1:7" ht="12" customHeight="1">
      <c r="A74" s="93"/>
      <c r="B74" s="123" t="s">
        <v>96</v>
      </c>
      <c r="C74" s="92"/>
      <c r="D74" s="92"/>
      <c r="E74" s="92"/>
      <c r="F74" s="124"/>
      <c r="G74" s="90"/>
    </row>
    <row r="75" spans="1:7" ht="12" customHeight="1">
      <c r="A75" s="93"/>
      <c r="B75" s="123" t="s">
        <v>97</v>
      </c>
      <c r="C75" s="92"/>
      <c r="D75" s="92"/>
      <c r="E75" s="92"/>
      <c r="F75" s="124"/>
      <c r="G75" s="90"/>
    </row>
    <row r="76" spans="1:7" ht="12" customHeight="1">
      <c r="A76" s="93"/>
      <c r="B76" s="123" t="s">
        <v>98</v>
      </c>
      <c r="C76" s="92"/>
      <c r="D76" s="92"/>
      <c r="E76" s="92"/>
      <c r="F76" s="124"/>
      <c r="G76" s="90"/>
    </row>
    <row r="77" spans="1:7" ht="12" customHeight="1">
      <c r="A77" s="93"/>
      <c r="B77" s="123" t="s">
        <v>99</v>
      </c>
      <c r="C77" s="92"/>
      <c r="D77" s="92"/>
      <c r="E77" s="92"/>
      <c r="F77" s="124"/>
      <c r="G77" s="90"/>
    </row>
    <row r="78" spans="1:7" ht="12" customHeight="1">
      <c r="A78" s="93"/>
      <c r="B78" s="123" t="s">
        <v>100</v>
      </c>
      <c r="C78" s="92"/>
      <c r="D78" s="92"/>
      <c r="E78" s="92"/>
      <c r="F78" s="124"/>
      <c r="G78" s="90"/>
    </row>
    <row r="79" spans="1:7" ht="12.75" customHeight="1" thickBot="1">
      <c r="A79" s="93"/>
      <c r="B79" s="125" t="s">
        <v>101</v>
      </c>
      <c r="C79" s="126"/>
      <c r="D79" s="126"/>
      <c r="E79" s="126"/>
      <c r="F79" s="127"/>
      <c r="G79" s="90"/>
    </row>
    <row r="80" spans="1:7" ht="12.75" customHeight="1">
      <c r="A80" s="93"/>
      <c r="B80" s="118"/>
      <c r="C80" s="92"/>
      <c r="D80" s="92"/>
      <c r="E80" s="92"/>
      <c r="F80" s="92"/>
      <c r="G80" s="90"/>
    </row>
    <row r="81" spans="1:7" ht="15" customHeight="1" thickBot="1">
      <c r="A81" s="93"/>
      <c r="B81" s="145" t="s">
        <v>102</v>
      </c>
      <c r="C81" s="146"/>
      <c r="D81" s="117"/>
      <c r="E81" s="84"/>
      <c r="F81" s="84"/>
      <c r="G81" s="90"/>
    </row>
    <row r="82" spans="1:7" ht="12" customHeight="1">
      <c r="A82" s="93"/>
      <c r="B82" s="110" t="s">
        <v>83</v>
      </c>
      <c r="C82" s="85" t="s">
        <v>103</v>
      </c>
      <c r="D82" s="111" t="s">
        <v>104</v>
      </c>
      <c r="E82" s="84"/>
      <c r="F82" s="84"/>
      <c r="G82" s="90"/>
    </row>
    <row r="83" spans="1:7" ht="12" customHeight="1">
      <c r="A83" s="93"/>
      <c r="B83" s="112" t="s">
        <v>105</v>
      </c>
      <c r="C83" s="86">
        <f>+G28</f>
        <v>1875000</v>
      </c>
      <c r="D83" s="113">
        <f>(C83/C89)</f>
        <v>0.33918357157587403</v>
      </c>
      <c r="E83" s="84"/>
      <c r="F83" s="84"/>
      <c r="G83" s="90"/>
    </row>
    <row r="84" spans="1:7" ht="12" customHeight="1">
      <c r="A84" s="93"/>
      <c r="B84" s="112" t="s">
        <v>106</v>
      </c>
      <c r="C84" s="86">
        <f>+G32</f>
        <v>0</v>
      </c>
      <c r="D84" s="113">
        <v>0</v>
      </c>
      <c r="E84" s="84"/>
      <c r="F84" s="84"/>
      <c r="G84" s="90"/>
    </row>
    <row r="85" spans="1:7" ht="12" customHeight="1">
      <c r="A85" s="93"/>
      <c r="B85" s="112" t="s">
        <v>107</v>
      </c>
      <c r="C85" s="86">
        <f>+G41</f>
        <v>840000</v>
      </c>
      <c r="D85" s="113">
        <f>(C85/C89)</f>
        <v>0.15195424006599156</v>
      </c>
      <c r="E85" s="84"/>
      <c r="F85" s="84"/>
      <c r="G85" s="90"/>
    </row>
    <row r="86" spans="1:7" ht="12" customHeight="1">
      <c r="A86" s="93"/>
      <c r="B86" s="112" t="s">
        <v>57</v>
      </c>
      <c r="C86" s="86">
        <v>632473</v>
      </c>
      <c r="D86" s="113">
        <f>(C86/C89)</f>
        <v>0.11441304056816413</v>
      </c>
      <c r="E86" s="84"/>
      <c r="F86" s="84"/>
      <c r="G86" s="90"/>
    </row>
    <row r="87" spans="1:7" ht="12" customHeight="1">
      <c r="A87" s="93"/>
      <c r="B87" s="112" t="s">
        <v>108</v>
      </c>
      <c r="C87" s="87">
        <f>+G64</f>
        <v>1840000</v>
      </c>
      <c r="D87" s="113">
        <f>(C87/C89)</f>
        <v>0.3328521449064577</v>
      </c>
      <c r="E87" s="89"/>
      <c r="F87" s="89"/>
      <c r="G87" s="90"/>
    </row>
    <row r="88" spans="1:7" ht="12" customHeight="1">
      <c r="A88" s="93"/>
      <c r="B88" s="112" t="s">
        <v>109</v>
      </c>
      <c r="C88" s="87">
        <f>+G67</f>
        <v>340507</v>
      </c>
      <c r="D88" s="113">
        <f>(C88/C89)</f>
        <v>6.1597002883512601E-2</v>
      </c>
      <c r="E88" s="89"/>
      <c r="F88" s="89"/>
      <c r="G88" s="90"/>
    </row>
    <row r="89" spans="1:7" ht="12.75" customHeight="1" thickBot="1">
      <c r="A89" s="93"/>
      <c r="B89" s="114" t="s">
        <v>110</v>
      </c>
      <c r="C89" s="115">
        <f>SUM(C83:C88)</f>
        <v>5527980</v>
      </c>
      <c r="D89" s="116">
        <f>SUM(D83:D88)</f>
        <v>0.99999999999999989</v>
      </c>
      <c r="E89" s="89"/>
      <c r="F89" s="89"/>
      <c r="G89" s="90"/>
    </row>
    <row r="90" spans="1:7" ht="12" customHeight="1">
      <c r="A90" s="93"/>
      <c r="B90" s="108"/>
      <c r="C90" s="95"/>
      <c r="D90" s="95"/>
      <c r="E90" s="95"/>
      <c r="F90" s="95"/>
      <c r="G90" s="90"/>
    </row>
    <row r="91" spans="1:7" ht="12.75" customHeight="1">
      <c r="A91" s="93"/>
      <c r="B91" s="109"/>
      <c r="C91" s="95"/>
      <c r="D91" s="95"/>
      <c r="E91" s="95"/>
      <c r="F91" s="95"/>
      <c r="G91" s="90"/>
    </row>
    <row r="92" spans="1:7" ht="12" customHeight="1" thickBot="1">
      <c r="A92" s="83"/>
      <c r="B92" s="129"/>
      <c r="C92" s="130" t="s">
        <v>111</v>
      </c>
      <c r="D92" s="131"/>
      <c r="E92" s="132"/>
      <c r="F92" s="88"/>
      <c r="G92" s="90"/>
    </row>
    <row r="93" spans="1:7" ht="12" customHeight="1">
      <c r="A93" s="93"/>
      <c r="B93" s="133" t="s">
        <v>112</v>
      </c>
      <c r="C93" s="142">
        <v>2900</v>
      </c>
      <c r="D93" s="142">
        <v>3000</v>
      </c>
      <c r="E93" s="143">
        <v>3100</v>
      </c>
      <c r="F93" s="128"/>
      <c r="G93" s="91"/>
    </row>
    <row r="94" spans="1:7" ht="12.75" customHeight="1" thickBot="1">
      <c r="A94" s="93"/>
      <c r="B94" s="114" t="s">
        <v>113</v>
      </c>
      <c r="C94" s="115">
        <f>(G68/C93)</f>
        <v>2465.7403448275863</v>
      </c>
      <c r="D94" s="115">
        <f>(G68/D93)</f>
        <v>2383.549</v>
      </c>
      <c r="E94" s="134">
        <f>(G68/E93)</f>
        <v>2306.6603225806452</v>
      </c>
      <c r="F94" s="128"/>
      <c r="G94" s="91"/>
    </row>
    <row r="95" spans="1:7" ht="15.6" customHeight="1">
      <c r="A95" s="93"/>
      <c r="B95" s="119" t="s">
        <v>114</v>
      </c>
      <c r="C95" s="92"/>
      <c r="D95" s="92"/>
      <c r="E95" s="92"/>
      <c r="F95" s="92"/>
      <c r="G95" s="92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60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CF83B4-C8D3-4247-B7D0-A4FD29F8142F}"/>
</file>

<file path=customXml/itemProps2.xml><?xml version="1.0" encoding="utf-8"?>
<ds:datastoreItem xmlns:ds="http://schemas.openxmlformats.org/officeDocument/2006/customXml" ds:itemID="{016A2C95-3959-43EF-8BA0-D7DE5306BAEB}"/>
</file>

<file path=customXml/itemProps3.xml><?xml version="1.0" encoding="utf-8"?>
<ds:datastoreItem xmlns:ds="http://schemas.openxmlformats.org/officeDocument/2006/customXml" ds:itemID="{93FDCA36-09DB-491A-8A65-CBE1D71B2B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2022-06-20T20:10:13Z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