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990955E0A1AA93BF70E29E592CD64ACEB2DE6984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4" i="1" l="1"/>
  <c r="C71" i="1"/>
  <c r="G41" i="1" l="1"/>
  <c r="G42" i="1"/>
  <c r="G43" i="1"/>
  <c r="G44" i="1"/>
  <c r="G45" i="1"/>
  <c r="G46" i="1"/>
  <c r="G47" i="1"/>
  <c r="G48" i="1"/>
  <c r="G49" i="1"/>
  <c r="G40" i="1"/>
  <c r="G50" i="1" s="1"/>
  <c r="G22" i="1" l="1"/>
  <c r="G23" i="1"/>
  <c r="G24" i="1"/>
  <c r="G25" i="1"/>
  <c r="G26" i="1"/>
  <c r="G27" i="1"/>
  <c r="G12" i="1"/>
  <c r="G35" i="1" l="1"/>
  <c r="G34" i="1"/>
  <c r="G33" i="1"/>
  <c r="G21" i="1"/>
  <c r="G28" i="1" s="1"/>
  <c r="C70" i="1" s="1"/>
  <c r="G56" i="1"/>
  <c r="C73" i="1" l="1"/>
  <c r="G36" i="1"/>
  <c r="G53" i="1" l="1"/>
  <c r="G54" i="1" s="1"/>
  <c r="C72" i="1"/>
  <c r="G55" i="1" l="1"/>
  <c r="D81" i="1" s="1"/>
  <c r="C75" i="1"/>
  <c r="C76" i="1" s="1"/>
  <c r="E81" i="1" l="1"/>
  <c r="C81" i="1"/>
  <c r="G57" i="1"/>
  <c r="D73" i="1"/>
  <c r="D70" i="1"/>
  <c r="D74" i="1"/>
  <c r="D72" i="1"/>
  <c r="D75" i="1"/>
  <c r="D76" i="1" l="1"/>
</calcChain>
</file>

<file path=xl/sharedStrings.xml><?xml version="1.0" encoding="utf-8"?>
<sst xmlns="http://schemas.openxmlformats.org/spreadsheetml/2006/main" count="137" uniqueCount="105">
  <si>
    <t>RUBRO O CULTIVO</t>
  </si>
  <si>
    <t xml:space="preserve">NOGALES </t>
  </si>
  <si>
    <t>RENDIMIENTO (kg/Há.)</t>
  </si>
  <si>
    <t>VARIEDAD</t>
  </si>
  <si>
    <t xml:space="preserve">CHANDLER </t>
  </si>
  <si>
    <t>FECHA ESTIMADA  PRECIO VENTA</t>
  </si>
  <si>
    <t>NOV-DIC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</si>
  <si>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</si>
  <si>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</si>
  <si>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</si>
  <si>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</si>
  <si>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</si>
  <si>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</si>
  <si>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</si>
  <si>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</si>
  <si>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</si>
  <si>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</si>
  <si>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</si>
  <si>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</t>
  </si>
  <si>
    <t>FECHA DE COSECHA</t>
  </si>
  <si>
    <t>NOV-DIC 22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</si>
  <si>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</si>
  <si>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</si>
  <si>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</si>
  <si>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</si>
  <si>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</si>
  <si>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</si>
  <si>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</si>
  <si>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</si>
  <si>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</si>
  <si>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</si>
  <si>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</si>
  <si>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LUZ</t>
  </si>
  <si>
    <t>jh</t>
  </si>
  <si>
    <t>ENERO-FEB</t>
  </si>
  <si>
    <t>CONTROL DE MALEZAS</t>
  </si>
  <si>
    <t>AGOST-NOV</t>
  </si>
  <si>
    <t>CONTROL PESTE NEGRA Y TIZON</t>
  </si>
  <si>
    <t>ABRI-MAYO-AGOST</t>
  </si>
  <si>
    <t>MANEJO INVERNAL INSECTOS</t>
  </si>
  <si>
    <t>AGOSTO</t>
  </si>
  <si>
    <t>MANEJO  FLORACION</t>
  </si>
  <si>
    <t>SEP-OCTUBRE</t>
  </si>
  <si>
    <t>FERTILIZACION</t>
  </si>
  <si>
    <t>JUL-OCT-ENERO</t>
  </si>
  <si>
    <t>COSECHA</t>
  </si>
  <si>
    <t>TEMPORADA</t>
  </si>
  <si>
    <t>Subtotal Jornadas Hombre</t>
  </si>
  <si>
    <t>MAQUINARIA</t>
  </si>
  <si>
    <t>Aradura</t>
  </si>
  <si>
    <t>JM</t>
  </si>
  <si>
    <t>SEPTIEMBRE</t>
  </si>
  <si>
    <t>Rastraje</t>
  </si>
  <si>
    <t>Pulverizaciones</t>
  </si>
  <si>
    <t>AGOSTO-OCTUBRE</t>
  </si>
  <si>
    <t>Subtotal Costo Maquinaria</t>
  </si>
  <si>
    <t>INSUMOS</t>
  </si>
  <si>
    <t>Insumos</t>
  </si>
  <si>
    <t>Unidad (Kg/l/u)</t>
  </si>
  <si>
    <t>Cantidad (Kg/l/u)</t>
  </si>
  <si>
    <t>FOSFATO DIMONICO</t>
  </si>
  <si>
    <t>KG</t>
  </si>
  <si>
    <t>JULIO-AGOSTO</t>
  </si>
  <si>
    <t>NUTRIFER CALCIO</t>
  </si>
  <si>
    <t>LT</t>
  </si>
  <si>
    <t>AGOSTO-SEP</t>
  </si>
  <si>
    <t>SULPOMAG</t>
  </si>
  <si>
    <t>DEFENDER BORO</t>
  </si>
  <si>
    <t>OCT-MARZO</t>
  </si>
  <si>
    <t>DEFENDER ZINC</t>
  </si>
  <si>
    <t>FUNGICUP</t>
  </si>
  <si>
    <t>MAY-JUN</t>
  </si>
  <si>
    <t>FRUTALIV</t>
  </si>
  <si>
    <t>CARBARYL</t>
  </si>
  <si>
    <t>NOV-ENERO</t>
  </si>
  <si>
    <t>ACEITE MISCIBLE</t>
  </si>
  <si>
    <t>TROYA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</si>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</sst>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21"/>
    <xf numFmtId="164" fontId="25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0" fillId="0" borderId="21" xfId="0" applyNumberFormat="1" applyBorder="1"/>
    <xf numFmtId="0" fontId="18" fillId="0" borderId="55" xfId="0" applyFont="1" applyBorder="1" applyAlignment="1">
      <alignment horizontal="right" vertical="center"/>
    </xf>
    <xf numFmtId="0" fontId="19" fillId="0" borderId="55" xfId="0" applyFont="1" applyFill="1" applyBorder="1" applyAlignment="1">
      <alignment horizontal="right" vertical="center"/>
    </xf>
    <xf numFmtId="0" fontId="19" fillId="0" borderId="55" xfId="0" applyFont="1" applyBorder="1" applyAlignment="1">
      <alignment horizontal="right" vertical="center"/>
    </xf>
    <xf numFmtId="0" fontId="19" fillId="10" borderId="55" xfId="0" applyFont="1" applyFill="1" applyBorder="1" applyAlignment="1">
      <alignment horizontal="right" vertical="center"/>
    </xf>
    <xf numFmtId="17" fontId="19" fillId="0" borderId="55" xfId="0" applyNumberFormat="1" applyFont="1" applyBorder="1" applyAlignment="1">
      <alignment horizontal="right" vertical="center"/>
    </xf>
    <xf numFmtId="3" fontId="19" fillId="0" borderId="55" xfId="0" applyNumberFormat="1" applyFont="1" applyBorder="1" applyAlignment="1">
      <alignment horizontal="right" vertical="center"/>
    </xf>
    <xf numFmtId="3" fontId="19" fillId="10" borderId="55" xfId="0" applyNumberFormat="1" applyFont="1" applyFill="1" applyBorder="1" applyAlignment="1">
      <alignment horizontal="right" vertical="center"/>
    </xf>
    <xf numFmtId="0" fontId="19" fillId="0" borderId="55" xfId="0" applyFont="1" applyBorder="1" applyAlignment="1">
      <alignment horizontal="right" vertical="center" wrapText="1"/>
    </xf>
    <xf numFmtId="0" fontId="21" fillId="0" borderId="55" xfId="1" applyFont="1" applyBorder="1" applyAlignment="1">
      <alignment horizontal="left"/>
    </xf>
    <xf numFmtId="0" fontId="21" fillId="0" borderId="55" xfId="1" applyFont="1" applyBorder="1" applyAlignment="1">
      <alignment horizontal="center"/>
    </xf>
    <xf numFmtId="3" fontId="21" fillId="0" borderId="55" xfId="1" applyNumberFormat="1" applyFont="1" applyBorder="1" applyAlignment="1">
      <alignment horizontal="right"/>
    </xf>
    <xf numFmtId="0" fontId="21" fillId="0" borderId="55" xfId="1" applyFont="1" applyBorder="1"/>
    <xf numFmtId="0" fontId="22" fillId="0" borderId="55" xfId="1" applyFont="1" applyBorder="1" applyAlignment="1">
      <alignment horizontal="left"/>
    </xf>
    <xf numFmtId="0" fontId="22" fillId="0" borderId="55" xfId="1" applyFont="1" applyBorder="1" applyAlignment="1">
      <alignment horizontal="center"/>
    </xf>
    <xf numFmtId="3" fontId="22" fillId="0" borderId="55" xfId="1" applyNumberFormat="1" applyFont="1" applyBorder="1" applyAlignment="1">
      <alignment horizontal="right"/>
    </xf>
    <xf numFmtId="0" fontId="23" fillId="0" borderId="55" xfId="1" applyFont="1" applyBorder="1" applyAlignment="1">
      <alignment horizontal="left"/>
    </xf>
    <xf numFmtId="0" fontId="23" fillId="0" borderId="55" xfId="1" applyFont="1" applyBorder="1" applyAlignment="1">
      <alignment horizontal="center"/>
    </xf>
    <xf numFmtId="3" fontId="23" fillId="0" borderId="55" xfId="1" applyNumberFormat="1" applyFont="1" applyBorder="1" applyAlignment="1">
      <alignment horizontal="right"/>
    </xf>
    <xf numFmtId="0" fontId="24" fillId="0" borderId="0" xfId="0" applyNumberFormat="1" applyFont="1"/>
    <xf numFmtId="164" fontId="12" fillId="8" borderId="53" xfId="2" applyFont="1" applyFill="1" applyBorder="1" applyAlignment="1">
      <alignment vertical="center"/>
    </xf>
    <xf numFmtId="164" fontId="12" fillId="8" borderId="54" xfId="2" applyFont="1" applyFill="1" applyBorder="1" applyAlignment="1">
      <alignment vertical="center"/>
    </xf>
    <xf numFmtId="164" fontId="12" fillId="8" borderId="38" xfId="2" applyFont="1" applyFill="1" applyBorder="1" applyAlignment="1">
      <alignment vertical="center"/>
    </xf>
    <xf numFmtId="164" fontId="12" fillId="8" borderId="39" xfId="2" applyFont="1" applyFill="1" applyBorder="1" applyAlignment="1">
      <alignment vertical="center"/>
    </xf>
    <xf numFmtId="2" fontId="21" fillId="0" borderId="55" xfId="1" applyNumberFormat="1" applyFont="1" applyBorder="1" applyAlignment="1">
      <alignment horizontal="center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B1" zoomScale="140" zoomScaleNormal="140" workbookViewId="0">
      <selection activeCell="G49" sqref="G4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4" t="s">
        <v>1</v>
      </c>
      <c r="D9" s="7"/>
      <c r="E9" s="132" t="s">
        <v>2</v>
      </c>
      <c r="F9" s="133"/>
      <c r="G9" s="109">
        <v>4000</v>
      </c>
    </row>
    <row r="10" spans="1:7" ht="38.25" customHeight="1">
      <c r="A10" s="5"/>
      <c r="B10" s="8" t="s">
        <v>3</v>
      </c>
      <c r="C10" s="105" t="s">
        <v>4</v>
      </c>
      <c r="D10" s="9"/>
      <c r="E10" s="130" t="s">
        <v>5</v>
      </c>
      <c r="F10" s="131"/>
      <c r="G10" s="108" t="s">
        <v>6</v>
      </c>
    </row>
    <row r="11" spans="1:7" ht="18" customHeight="1">
      <c r="A11" s="5"/>
      <c r="B11" s="8" t="s">
        <v>7</v>
      </c>
      <c r="C11" s="106" t="s">
        <v>8</v>
      </c>
      <c r="D11" s="9"/>
      <c r="E11" s="130" t="s">
        <v>9</v>
      </c>
      <c r="F11" s="131"/>
      <c r="G11" s="110">
        <v>2500</v>
      </c>
    </row>
    <row r="12" spans="1:7" ht="11.25" customHeight="1">
      <c r="A12" s="5"/>
      <c r="B12" s="8" t="s">
        <v>10</v>
      </c>
      <c r="C12" s="106" t="s">
        <v>11</v>
      </c>
      <c r="D12" s="9"/>
      <c r="E12" s="10" t="s">
        <v>12</v>
      </c>
      <c r="F12" s="11"/>
      <c r="G12" s="110">
        <f>G9*G11*1.19</f>
        <v>11900000</v>
      </c>
    </row>
    <row r="13" spans="1:7" ht="11.25" customHeight="1">
      <c r="A13" s="5"/>
      <c r="B13" s="8" t="s">
        <v>13</v>
      </c>
      <c r="C13" s="107" t="s">
        <v>14</v>
      </c>
      <c r="D13" s="9"/>
      <c r="E13" s="130" t="s">
        <v>15</v>
      </c>
      <c r="F13" s="131"/>
      <c r="G13" s="105" t="s">
        <v>16</v>
      </c>
    </row>
    <row r="14" spans="1:7" ht="13.5" customHeight="1">
      <c r="A14" s="5"/>
      <c r="B14" s="8" t="s">
        <v>17</v>
      </c>
      <c r="C14" s="107" t="s">
        <v>18</v>
      </c>
      <c r="D14" s="9"/>
      <c r="E14" s="130" t="s">
        <v>19</v>
      </c>
      <c r="F14" s="131"/>
      <c r="G14" s="108" t="s">
        <v>20</v>
      </c>
    </row>
    <row r="15" spans="1:7" ht="25.5" customHeight="1">
      <c r="A15" s="5"/>
      <c r="B15" s="8" t="s">
        <v>21</v>
      </c>
      <c r="C15" s="108">
        <v>44738</v>
      </c>
      <c r="D15" s="9"/>
      <c r="E15" s="136" t="s">
        <v>22</v>
      </c>
      <c r="F15" s="137"/>
      <c r="G15" s="111" t="s">
        <v>23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34" t="s">
        <v>24</v>
      </c>
      <c r="C17" s="135"/>
      <c r="D17" s="135"/>
      <c r="E17" s="135"/>
      <c r="F17" s="135"/>
      <c r="G17" s="135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25</v>
      </c>
      <c r="C19" s="23"/>
      <c r="D19" s="24"/>
      <c r="E19" s="24"/>
      <c r="F19" s="24"/>
      <c r="G19" s="24"/>
    </row>
    <row r="20" spans="1:7" ht="24" customHeight="1">
      <c r="A20" s="18"/>
      <c r="B20" s="25" t="s">
        <v>26</v>
      </c>
      <c r="C20" s="25" t="s">
        <v>27</v>
      </c>
      <c r="D20" s="25" t="s">
        <v>28</v>
      </c>
      <c r="E20" s="25" t="s">
        <v>29</v>
      </c>
      <c r="F20" s="25" t="s">
        <v>30</v>
      </c>
      <c r="G20" s="25" t="s">
        <v>31</v>
      </c>
    </row>
    <row r="21" spans="1:7" ht="12.75" customHeight="1">
      <c r="A21" s="18"/>
      <c r="B21" s="112" t="s">
        <v>32</v>
      </c>
      <c r="C21" s="113" t="s">
        <v>33</v>
      </c>
      <c r="D21" s="113">
        <v>5</v>
      </c>
      <c r="E21" s="113" t="s">
        <v>34</v>
      </c>
      <c r="F21" s="114">
        <v>20000</v>
      </c>
      <c r="G21" s="12">
        <f>(D21*F21)</f>
        <v>100000</v>
      </c>
    </row>
    <row r="22" spans="1:7" ht="25.5" customHeight="1">
      <c r="A22" s="18"/>
      <c r="B22" s="112" t="s">
        <v>35</v>
      </c>
      <c r="C22" s="113" t="s">
        <v>33</v>
      </c>
      <c r="D22" s="113">
        <v>4</v>
      </c>
      <c r="E22" s="113" t="s">
        <v>36</v>
      </c>
      <c r="F22" s="114">
        <v>20000</v>
      </c>
      <c r="G22" s="12">
        <f t="shared" ref="G22:G27" si="0">(D22*F22)</f>
        <v>80000</v>
      </c>
    </row>
    <row r="23" spans="1:7" ht="12.75" customHeight="1">
      <c r="A23" s="18"/>
      <c r="B23" s="115" t="s">
        <v>37</v>
      </c>
      <c r="C23" s="113" t="s">
        <v>33</v>
      </c>
      <c r="D23" s="113">
        <v>12</v>
      </c>
      <c r="E23" s="113" t="s">
        <v>38</v>
      </c>
      <c r="F23" s="114">
        <v>20000</v>
      </c>
      <c r="G23" s="12">
        <f t="shared" si="0"/>
        <v>240000</v>
      </c>
    </row>
    <row r="24" spans="1:7" ht="12.75" customHeight="1">
      <c r="A24" s="18"/>
      <c r="B24" s="115" t="s">
        <v>39</v>
      </c>
      <c r="C24" s="113" t="s">
        <v>33</v>
      </c>
      <c r="D24" s="113">
        <v>2</v>
      </c>
      <c r="E24" s="113" t="s">
        <v>40</v>
      </c>
      <c r="F24" s="114">
        <v>20000</v>
      </c>
      <c r="G24" s="12">
        <f t="shared" si="0"/>
        <v>40000</v>
      </c>
    </row>
    <row r="25" spans="1:7" ht="12.75" customHeight="1">
      <c r="A25" s="18"/>
      <c r="B25" s="115" t="s">
        <v>41</v>
      </c>
      <c r="C25" s="113" t="s">
        <v>33</v>
      </c>
      <c r="D25" s="113">
        <v>2</v>
      </c>
      <c r="E25" s="113" t="s">
        <v>42</v>
      </c>
      <c r="F25" s="114">
        <v>20000</v>
      </c>
      <c r="G25" s="12">
        <f t="shared" si="0"/>
        <v>40000</v>
      </c>
    </row>
    <row r="26" spans="1:7" ht="12.75" customHeight="1">
      <c r="A26" s="18"/>
      <c r="B26" s="115" t="s">
        <v>43</v>
      </c>
      <c r="C26" s="113" t="s">
        <v>33</v>
      </c>
      <c r="D26" s="113">
        <v>4</v>
      </c>
      <c r="E26" s="113" t="s">
        <v>44</v>
      </c>
      <c r="F26" s="114">
        <v>20000</v>
      </c>
      <c r="G26" s="12">
        <f t="shared" si="0"/>
        <v>80000</v>
      </c>
    </row>
    <row r="27" spans="1:7" ht="12.75" customHeight="1">
      <c r="A27" s="18"/>
      <c r="B27" s="115" t="s">
        <v>45</v>
      </c>
      <c r="C27" s="113" t="s">
        <v>27</v>
      </c>
      <c r="D27" s="113">
        <v>150</v>
      </c>
      <c r="E27" s="113" t="s">
        <v>46</v>
      </c>
      <c r="F27" s="114">
        <v>20000</v>
      </c>
      <c r="G27" s="12">
        <f t="shared" si="0"/>
        <v>3000000</v>
      </c>
    </row>
    <row r="28" spans="1:7" ht="12.75" customHeight="1">
      <c r="A28" s="18"/>
      <c r="B28" s="26" t="s">
        <v>47</v>
      </c>
      <c r="C28" s="27"/>
      <c r="D28" s="27"/>
      <c r="E28" s="27"/>
      <c r="F28" s="28"/>
      <c r="G28" s="29">
        <f>SUM(G21:G27)</f>
        <v>3580000</v>
      </c>
    </row>
    <row r="29" spans="1:7" ht="12" customHeight="1">
      <c r="A29" s="2"/>
      <c r="B29" s="19"/>
      <c r="C29" s="21"/>
      <c r="D29" s="21"/>
      <c r="E29" s="21"/>
      <c r="F29" s="30"/>
      <c r="G29" s="30"/>
    </row>
    <row r="30" spans="1:7" ht="12" customHeight="1">
      <c r="A30" s="2"/>
      <c r="B30" s="35"/>
      <c r="C30" s="36"/>
      <c r="D30" s="36"/>
      <c r="E30" s="36"/>
      <c r="F30" s="37"/>
      <c r="G30" s="37"/>
    </row>
    <row r="31" spans="1:7" ht="12" customHeight="1">
      <c r="A31" s="5"/>
      <c r="B31" s="31" t="s">
        <v>48</v>
      </c>
      <c r="C31" s="32"/>
      <c r="D31" s="33"/>
      <c r="E31" s="33"/>
      <c r="F31" s="34"/>
      <c r="G31" s="34"/>
    </row>
    <row r="32" spans="1:7" ht="24" customHeight="1">
      <c r="A32" s="5"/>
      <c r="B32" s="38" t="s">
        <v>26</v>
      </c>
      <c r="C32" s="38" t="s">
        <v>27</v>
      </c>
      <c r="D32" s="38" t="s">
        <v>28</v>
      </c>
      <c r="E32" s="38" t="s">
        <v>29</v>
      </c>
      <c r="F32" s="39" t="s">
        <v>30</v>
      </c>
      <c r="G32" s="38" t="s">
        <v>31</v>
      </c>
    </row>
    <row r="33" spans="1:11" ht="12.75" customHeight="1">
      <c r="A33" s="18"/>
      <c r="B33" s="112" t="s">
        <v>49</v>
      </c>
      <c r="C33" s="113" t="s">
        <v>50</v>
      </c>
      <c r="D33" s="113">
        <v>0.125</v>
      </c>
      <c r="E33" s="113" t="s">
        <v>51</v>
      </c>
      <c r="F33" s="114">
        <v>360000</v>
      </c>
      <c r="G33" s="12">
        <f t="shared" ref="G33:G35" si="1">(D33*F33)</f>
        <v>45000</v>
      </c>
      <c r="I33" s="122"/>
    </row>
    <row r="34" spans="1:11" ht="12.75" customHeight="1">
      <c r="A34" s="18"/>
      <c r="B34" s="112" t="s">
        <v>52</v>
      </c>
      <c r="C34" s="113" t="s">
        <v>50</v>
      </c>
      <c r="D34" s="113">
        <v>0.25</v>
      </c>
      <c r="E34" s="113" t="s">
        <v>51</v>
      </c>
      <c r="F34" s="114">
        <v>200000</v>
      </c>
      <c r="G34" s="12">
        <f t="shared" si="1"/>
        <v>50000</v>
      </c>
      <c r="I34" s="122"/>
    </row>
    <row r="35" spans="1:11" ht="12.75" customHeight="1">
      <c r="A35" s="18"/>
      <c r="B35" s="112" t="s">
        <v>53</v>
      </c>
      <c r="C35" s="113" t="s">
        <v>50</v>
      </c>
      <c r="D35" s="127">
        <v>1</v>
      </c>
      <c r="E35" s="113" t="s">
        <v>54</v>
      </c>
      <c r="F35" s="114">
        <v>200000</v>
      </c>
      <c r="G35" s="12">
        <f t="shared" si="1"/>
        <v>200000</v>
      </c>
      <c r="I35" s="122"/>
    </row>
    <row r="36" spans="1:11" ht="12.75" customHeight="1">
      <c r="A36" s="5"/>
      <c r="B36" s="40" t="s">
        <v>55</v>
      </c>
      <c r="C36" s="41"/>
      <c r="D36" s="41"/>
      <c r="E36" s="41"/>
      <c r="F36" s="42"/>
      <c r="G36" s="43">
        <f>SUM(G33:G35)</f>
        <v>295000</v>
      </c>
    </row>
    <row r="37" spans="1:11" ht="12" customHeight="1">
      <c r="A37" s="2"/>
      <c r="B37" s="35"/>
      <c r="C37" s="36"/>
      <c r="D37" s="36"/>
      <c r="E37" s="36"/>
      <c r="F37" s="37"/>
      <c r="G37" s="37"/>
    </row>
    <row r="38" spans="1:11" ht="12" customHeight="1">
      <c r="A38" s="5"/>
      <c r="B38" s="31" t="s">
        <v>56</v>
      </c>
      <c r="C38" s="32"/>
      <c r="D38" s="33"/>
      <c r="E38" s="33"/>
      <c r="F38" s="34"/>
      <c r="G38" s="34"/>
    </row>
    <row r="39" spans="1:11" ht="24" customHeight="1">
      <c r="A39" s="5"/>
      <c r="B39" s="39" t="s">
        <v>57</v>
      </c>
      <c r="C39" s="39" t="s">
        <v>58</v>
      </c>
      <c r="D39" s="39" t="s">
        <v>59</v>
      </c>
      <c r="E39" s="39" t="s">
        <v>29</v>
      </c>
      <c r="F39" s="39" t="s">
        <v>30</v>
      </c>
      <c r="G39" s="39" t="s">
        <v>31</v>
      </c>
      <c r="K39" s="103"/>
    </row>
    <row r="40" spans="1:11" ht="12.75" customHeight="1">
      <c r="A40" s="18"/>
      <c r="B40" s="116" t="s">
        <v>60</v>
      </c>
      <c r="C40" s="117" t="s">
        <v>61</v>
      </c>
      <c r="D40" s="117">
        <v>200</v>
      </c>
      <c r="E40" s="117" t="s">
        <v>62</v>
      </c>
      <c r="F40" s="118">
        <v>1300</v>
      </c>
      <c r="G40" s="44">
        <f>(D40*F40)*1.19</f>
        <v>309400</v>
      </c>
      <c r="K40" s="103"/>
    </row>
    <row r="41" spans="1:11" ht="12.75" customHeight="1">
      <c r="A41" s="18"/>
      <c r="B41" s="119" t="s">
        <v>63</v>
      </c>
      <c r="C41" s="120" t="s">
        <v>64</v>
      </c>
      <c r="D41" s="120">
        <v>4</v>
      </c>
      <c r="E41" s="120" t="s">
        <v>65</v>
      </c>
      <c r="F41" s="121">
        <v>9500</v>
      </c>
      <c r="G41" s="44">
        <f t="shared" ref="G41:G49" si="2">(D41*F41)*1.19</f>
        <v>45220</v>
      </c>
    </row>
    <row r="42" spans="1:11" ht="12.75" customHeight="1">
      <c r="A42" s="18"/>
      <c r="B42" s="119" t="s">
        <v>66</v>
      </c>
      <c r="C42" s="120" t="s">
        <v>61</v>
      </c>
      <c r="D42" s="120">
        <v>150</v>
      </c>
      <c r="E42" s="120" t="s">
        <v>62</v>
      </c>
      <c r="F42" s="121">
        <v>1200</v>
      </c>
      <c r="G42" s="44">
        <f t="shared" si="2"/>
        <v>214200</v>
      </c>
    </row>
    <row r="43" spans="1:11" ht="12.75" customHeight="1">
      <c r="A43" s="18"/>
      <c r="B43" s="119" t="s">
        <v>67</v>
      </c>
      <c r="C43" s="120" t="s">
        <v>64</v>
      </c>
      <c r="D43" s="120">
        <v>2</v>
      </c>
      <c r="E43" s="120" t="s">
        <v>68</v>
      </c>
      <c r="F43" s="121">
        <v>9000</v>
      </c>
      <c r="G43" s="44">
        <f t="shared" si="2"/>
        <v>21420</v>
      </c>
    </row>
    <row r="44" spans="1:11" ht="12.75" customHeight="1">
      <c r="A44" s="18"/>
      <c r="B44" s="119" t="s">
        <v>69</v>
      </c>
      <c r="C44" s="120" t="s">
        <v>64</v>
      </c>
      <c r="D44" s="120">
        <v>2</v>
      </c>
      <c r="E44" s="120" t="s">
        <v>68</v>
      </c>
      <c r="F44" s="121">
        <v>7500</v>
      </c>
      <c r="G44" s="44">
        <f t="shared" si="2"/>
        <v>17850</v>
      </c>
    </row>
    <row r="45" spans="1:11" ht="12.75" customHeight="1">
      <c r="A45" s="18"/>
      <c r="B45" s="119" t="s">
        <v>70</v>
      </c>
      <c r="C45" s="120" t="s">
        <v>61</v>
      </c>
      <c r="D45" s="120">
        <v>2</v>
      </c>
      <c r="E45" s="120" t="s">
        <v>71</v>
      </c>
      <c r="F45" s="121">
        <v>9500</v>
      </c>
      <c r="G45" s="44">
        <f t="shared" si="2"/>
        <v>22610</v>
      </c>
    </row>
    <row r="46" spans="1:11" ht="12.75" customHeight="1">
      <c r="A46" s="18"/>
      <c r="B46" s="119" t="s">
        <v>72</v>
      </c>
      <c r="C46" s="120" t="s">
        <v>64</v>
      </c>
      <c r="D46" s="120">
        <v>3</v>
      </c>
      <c r="E46" s="120" t="s">
        <v>54</v>
      </c>
      <c r="F46" s="121">
        <v>16000</v>
      </c>
      <c r="G46" s="44">
        <f t="shared" si="2"/>
        <v>57120</v>
      </c>
    </row>
    <row r="47" spans="1:11" ht="12.75" customHeight="1">
      <c r="A47" s="18"/>
      <c r="B47" s="119" t="s">
        <v>73</v>
      </c>
      <c r="C47" s="120" t="s">
        <v>61</v>
      </c>
      <c r="D47" s="120">
        <v>2</v>
      </c>
      <c r="E47" s="120" t="s">
        <v>74</v>
      </c>
      <c r="F47" s="121">
        <v>8990</v>
      </c>
      <c r="G47" s="44">
        <f t="shared" si="2"/>
        <v>21396.2</v>
      </c>
    </row>
    <row r="48" spans="1:11" ht="12.75" customHeight="1">
      <c r="A48" s="18"/>
      <c r="B48" s="119" t="s">
        <v>75</v>
      </c>
      <c r="C48" s="120" t="s">
        <v>64</v>
      </c>
      <c r="D48" s="120">
        <v>4</v>
      </c>
      <c r="E48" s="120" t="s">
        <v>40</v>
      </c>
      <c r="F48" s="121">
        <v>6500</v>
      </c>
      <c r="G48" s="44">
        <f t="shared" si="2"/>
        <v>30940</v>
      </c>
    </row>
    <row r="49" spans="1:7" ht="12.75" customHeight="1">
      <c r="A49" s="18"/>
      <c r="B49" s="119" t="s">
        <v>76</v>
      </c>
      <c r="C49" s="120" t="s">
        <v>64</v>
      </c>
      <c r="D49" s="120">
        <v>1</v>
      </c>
      <c r="E49" s="120" t="s">
        <v>40</v>
      </c>
      <c r="F49" s="121">
        <v>14990</v>
      </c>
      <c r="G49" s="44">
        <f t="shared" si="2"/>
        <v>17838.099999999999</v>
      </c>
    </row>
    <row r="50" spans="1:7" ht="13.5" customHeight="1">
      <c r="A50" s="5"/>
      <c r="B50" s="45" t="s">
        <v>77</v>
      </c>
      <c r="C50" s="46"/>
      <c r="D50" s="46"/>
      <c r="E50" s="46"/>
      <c r="F50" s="47"/>
      <c r="G50" s="48">
        <f>SUM(G40:G49)</f>
        <v>757994.29999999993</v>
      </c>
    </row>
    <row r="51" spans="1:7" ht="12" customHeight="1">
      <c r="A51" s="2"/>
      <c r="B51" s="35"/>
      <c r="C51" s="36"/>
      <c r="D51" s="36"/>
      <c r="E51" s="49"/>
      <c r="F51" s="37"/>
      <c r="G51" s="37"/>
    </row>
    <row r="52" spans="1:7" ht="12" customHeight="1">
      <c r="A52" s="2"/>
      <c r="B52" s="65"/>
      <c r="C52" s="65"/>
      <c r="D52" s="65"/>
      <c r="E52" s="65"/>
      <c r="F52" s="66"/>
      <c r="G52" s="66"/>
    </row>
    <row r="53" spans="1:7" ht="12" customHeight="1">
      <c r="A53" s="62"/>
      <c r="B53" s="67" t="s">
        <v>78</v>
      </c>
      <c r="C53" s="68"/>
      <c r="D53" s="68"/>
      <c r="E53" s="68"/>
      <c r="F53" s="68"/>
      <c r="G53" s="69">
        <f>G28+G36+G50</f>
        <v>4632994.3</v>
      </c>
    </row>
    <row r="54" spans="1:7" ht="12" customHeight="1">
      <c r="A54" s="62"/>
      <c r="B54" s="70" t="s">
        <v>79</v>
      </c>
      <c r="C54" s="51"/>
      <c r="D54" s="51"/>
      <c r="E54" s="51"/>
      <c r="F54" s="51"/>
      <c r="G54" s="71">
        <f>G53*0.05</f>
        <v>231649.715</v>
      </c>
    </row>
    <row r="55" spans="1:7" ht="12" customHeight="1">
      <c r="A55" s="62"/>
      <c r="B55" s="72" t="s">
        <v>80</v>
      </c>
      <c r="C55" s="50"/>
      <c r="D55" s="50"/>
      <c r="E55" s="50"/>
      <c r="F55" s="50"/>
      <c r="G55" s="73">
        <f>G54+G53</f>
        <v>4864644.0149999997</v>
      </c>
    </row>
    <row r="56" spans="1:7" ht="12" customHeight="1">
      <c r="A56" s="62"/>
      <c r="B56" s="70" t="s">
        <v>81</v>
      </c>
      <c r="C56" s="51"/>
      <c r="D56" s="51"/>
      <c r="E56" s="51"/>
      <c r="F56" s="51"/>
      <c r="G56" s="71">
        <f>G12</f>
        <v>11900000</v>
      </c>
    </row>
    <row r="57" spans="1:7" ht="12" customHeight="1">
      <c r="A57" s="62"/>
      <c r="B57" s="74" t="s">
        <v>82</v>
      </c>
      <c r="C57" s="75"/>
      <c r="D57" s="75"/>
      <c r="E57" s="75"/>
      <c r="F57" s="75"/>
      <c r="G57" s="76">
        <f>G56-G55</f>
        <v>7035355.9850000003</v>
      </c>
    </row>
    <row r="58" spans="1:7" ht="12" customHeight="1">
      <c r="A58" s="62"/>
      <c r="B58" s="63" t="s">
        <v>83</v>
      </c>
      <c r="C58" s="64"/>
      <c r="D58" s="64"/>
      <c r="E58" s="64"/>
      <c r="F58" s="64"/>
      <c r="G58" s="59"/>
    </row>
    <row r="59" spans="1:7" ht="12.75" customHeight="1" thickBot="1">
      <c r="A59" s="62"/>
      <c r="B59" s="77"/>
      <c r="C59" s="64"/>
      <c r="D59" s="64"/>
      <c r="E59" s="64"/>
      <c r="F59" s="64"/>
      <c r="G59" s="59"/>
    </row>
    <row r="60" spans="1:7" ht="12" customHeight="1">
      <c r="A60" s="62"/>
      <c r="B60" s="89" t="s">
        <v>84</v>
      </c>
      <c r="C60" s="90"/>
      <c r="D60" s="90"/>
      <c r="E60" s="90"/>
      <c r="F60" s="91"/>
      <c r="G60" s="59"/>
    </row>
    <row r="61" spans="1:7" ht="12" customHeight="1">
      <c r="A61" s="62"/>
      <c r="B61" s="92" t="s">
        <v>85</v>
      </c>
      <c r="C61" s="61"/>
      <c r="D61" s="61"/>
      <c r="E61" s="61"/>
      <c r="F61" s="93"/>
      <c r="G61" s="59"/>
    </row>
    <row r="62" spans="1:7" ht="12" customHeight="1">
      <c r="A62" s="62"/>
      <c r="B62" s="92" t="s">
        <v>86</v>
      </c>
      <c r="C62" s="61"/>
      <c r="D62" s="61"/>
      <c r="E62" s="61"/>
      <c r="F62" s="93"/>
      <c r="G62" s="59"/>
    </row>
    <row r="63" spans="1:7" ht="12" customHeight="1">
      <c r="A63" s="62"/>
      <c r="B63" s="92" t="s">
        <v>87</v>
      </c>
      <c r="C63" s="61"/>
      <c r="D63" s="61"/>
      <c r="E63" s="61"/>
      <c r="F63" s="93"/>
      <c r="G63" s="59"/>
    </row>
    <row r="64" spans="1:7" ht="12" customHeight="1">
      <c r="A64" s="62"/>
      <c r="B64" s="92" t="s">
        <v>88</v>
      </c>
      <c r="C64" s="61"/>
      <c r="D64" s="61"/>
      <c r="E64" s="61"/>
      <c r="F64" s="93"/>
      <c r="G64" s="59"/>
    </row>
    <row r="65" spans="1:7" ht="12" customHeight="1">
      <c r="A65" s="62"/>
      <c r="B65" s="92" t="s">
        <v>89</v>
      </c>
      <c r="C65" s="61"/>
      <c r="D65" s="61"/>
      <c r="E65" s="61"/>
      <c r="F65" s="93"/>
      <c r="G65" s="59"/>
    </row>
    <row r="66" spans="1:7" ht="12.75" customHeight="1" thickBot="1">
      <c r="A66" s="62"/>
      <c r="B66" s="94" t="s">
        <v>90</v>
      </c>
      <c r="C66" s="95"/>
      <c r="D66" s="95"/>
      <c r="E66" s="95"/>
      <c r="F66" s="96"/>
      <c r="G66" s="59"/>
    </row>
    <row r="67" spans="1:7" ht="12.75" customHeight="1">
      <c r="A67" s="62"/>
      <c r="B67" s="87"/>
      <c r="C67" s="61"/>
      <c r="D67" s="61"/>
      <c r="E67" s="61"/>
      <c r="F67" s="61"/>
      <c r="G67" s="59"/>
    </row>
    <row r="68" spans="1:7" ht="15" customHeight="1" thickBot="1">
      <c r="A68" s="62"/>
      <c r="B68" s="128" t="s">
        <v>91</v>
      </c>
      <c r="C68" s="129"/>
      <c r="D68" s="86"/>
      <c r="E68" s="53"/>
      <c r="F68" s="53"/>
      <c r="G68" s="59"/>
    </row>
    <row r="69" spans="1:7" ht="12" customHeight="1">
      <c r="A69" s="62"/>
      <c r="B69" s="79" t="s">
        <v>92</v>
      </c>
      <c r="C69" s="54" t="s">
        <v>93</v>
      </c>
      <c r="D69" s="80" t="s">
        <v>94</v>
      </c>
      <c r="E69" s="53"/>
      <c r="F69" s="53"/>
      <c r="G69" s="59"/>
    </row>
    <row r="70" spans="1:7" ht="12" customHeight="1">
      <c r="A70" s="62"/>
      <c r="B70" s="81" t="s">
        <v>95</v>
      </c>
      <c r="C70" s="55">
        <f>G28</f>
        <v>3580000</v>
      </c>
      <c r="D70" s="82">
        <f>(C70/C76)</f>
        <v>0.73592229749210136</v>
      </c>
      <c r="E70" s="53"/>
      <c r="F70" s="53"/>
      <c r="G70" s="59"/>
    </row>
    <row r="71" spans="1:7" ht="12" customHeight="1">
      <c r="A71" s="62"/>
      <c r="B71" s="81" t="s">
        <v>96</v>
      </c>
      <c r="C71" s="55">
        <f>G29</f>
        <v>0</v>
      </c>
      <c r="D71" s="82">
        <v>0</v>
      </c>
      <c r="E71" s="53"/>
      <c r="F71" s="53"/>
      <c r="G71" s="59"/>
    </row>
    <row r="72" spans="1:7" ht="12" customHeight="1">
      <c r="A72" s="62"/>
      <c r="B72" s="81" t="s">
        <v>97</v>
      </c>
      <c r="C72" s="55">
        <f>G36</f>
        <v>295000</v>
      </c>
      <c r="D72" s="82">
        <f>(C72/C76)</f>
        <v>6.0641641832449689E-2</v>
      </c>
      <c r="E72" s="53"/>
      <c r="F72" s="53"/>
      <c r="G72" s="59"/>
    </row>
    <row r="73" spans="1:7" ht="12" customHeight="1">
      <c r="A73" s="62"/>
      <c r="B73" s="81" t="s">
        <v>57</v>
      </c>
      <c r="C73" s="55">
        <f>G50</f>
        <v>757994.29999999993</v>
      </c>
      <c r="D73" s="82">
        <f>(C73/C76)</f>
        <v>0.15581701305640142</v>
      </c>
      <c r="E73" s="53"/>
      <c r="F73" s="53"/>
      <c r="G73" s="59"/>
    </row>
    <row r="74" spans="1:7" ht="12" customHeight="1">
      <c r="A74" s="62"/>
      <c r="B74" s="81" t="s">
        <v>98</v>
      </c>
      <c r="C74" s="56">
        <f>G51</f>
        <v>0</v>
      </c>
      <c r="D74" s="82">
        <f>(C74/C76)</f>
        <v>0</v>
      </c>
      <c r="E74" s="58"/>
      <c r="F74" s="58"/>
      <c r="G74" s="59"/>
    </row>
    <row r="75" spans="1:7" ht="12" customHeight="1">
      <c r="A75" s="62"/>
      <c r="B75" s="81" t="s">
        <v>99</v>
      </c>
      <c r="C75" s="56">
        <f>G54</f>
        <v>231649.715</v>
      </c>
      <c r="D75" s="82">
        <f>(C75/C76)</f>
        <v>4.7619047619047623E-2</v>
      </c>
      <c r="E75" s="58"/>
      <c r="F75" s="58"/>
      <c r="G75" s="59"/>
    </row>
    <row r="76" spans="1:7" ht="12.75" customHeight="1" thickBot="1">
      <c r="A76" s="62"/>
      <c r="B76" s="83" t="s">
        <v>100</v>
      </c>
      <c r="C76" s="84">
        <f>SUM(C70:C75)</f>
        <v>4864644.0149999997</v>
      </c>
      <c r="D76" s="85">
        <f>SUM(D70:D75)</f>
        <v>1</v>
      </c>
      <c r="E76" s="58"/>
      <c r="F76" s="58"/>
      <c r="G76" s="59"/>
    </row>
    <row r="77" spans="1:7" ht="12" customHeight="1">
      <c r="A77" s="62"/>
      <c r="B77" s="77"/>
      <c r="C77" s="64"/>
      <c r="D77" s="64"/>
      <c r="E77" s="64"/>
      <c r="F77" s="64"/>
      <c r="G77" s="59"/>
    </row>
    <row r="78" spans="1:7" ht="12.75" customHeight="1">
      <c r="A78" s="62"/>
      <c r="B78" s="78"/>
      <c r="C78" s="64"/>
      <c r="D78" s="64"/>
      <c r="E78" s="64"/>
      <c r="F78" s="64"/>
      <c r="G78" s="59"/>
    </row>
    <row r="79" spans="1:7" ht="12" customHeight="1" thickBot="1">
      <c r="A79" s="52"/>
      <c r="B79" s="98"/>
      <c r="C79" s="99" t="s">
        <v>101</v>
      </c>
      <c r="D79" s="100"/>
      <c r="E79" s="101"/>
      <c r="F79" s="57"/>
      <c r="G79" s="59"/>
    </row>
    <row r="80" spans="1:7" ht="12" customHeight="1">
      <c r="A80" s="62"/>
      <c r="B80" s="102" t="s">
        <v>102</v>
      </c>
      <c r="C80" s="123">
        <v>3900</v>
      </c>
      <c r="D80" s="123">
        <v>4000</v>
      </c>
      <c r="E80" s="124">
        <v>4100</v>
      </c>
      <c r="F80" s="97"/>
      <c r="G80" s="60"/>
    </row>
    <row r="81" spans="1:7" ht="12.75" customHeight="1" thickBot="1">
      <c r="A81" s="62"/>
      <c r="B81" s="83" t="s">
        <v>103</v>
      </c>
      <c r="C81" s="125">
        <f>(G55/C80)</f>
        <v>1247.3446192307692</v>
      </c>
      <c r="D81" s="125">
        <f>(G55/D80)</f>
        <v>1216.16100375</v>
      </c>
      <c r="E81" s="126">
        <f>(G55/E80)</f>
        <v>1186.4985402439024</v>
      </c>
      <c r="F81" s="97"/>
      <c r="G81" s="60"/>
    </row>
    <row r="82" spans="1:7" ht="15.6" customHeight="1">
      <c r="A82" s="62"/>
      <c r="B82" s="88" t="s">
        <v>104</v>
      </c>
      <c r="C82" s="61"/>
      <c r="D82" s="61"/>
      <c r="E82" s="61"/>
      <c r="F82" s="61"/>
      <c r="G82" s="61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2022-06-29T14:13:37Z</dcterms:modified>
  <cp:category/>
  <cp:contentStatus/>
</cp:coreProperties>
</file>