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indap-my.sharepoint.com/personal/msalinasa_indap_cl/Documents/FINANCIERO 2020-2021 (1)/Fichas/2022/Valparaíso 2022/Actualizadas al 22.06.2022/San Felipe/"/>
    </mc:Choice>
  </mc:AlternateContent>
  <bookViews>
    <workbookView xWindow="0" yWindow="0" windowWidth="23040" windowHeight="8616" activeTab="1"/>
  </bookViews>
  <sheets>
    <sheet name="Nogal" sheetId="1" r:id="rId1"/>
    <sheet name="Al 22.06.22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2" l="1"/>
  <c r="G46" i="2" s="1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G60" i="2" s="1"/>
  <c r="F61" i="2"/>
  <c r="F45" i="2"/>
  <c r="G45" i="2" s="1"/>
  <c r="C92" i="2"/>
  <c r="D86" i="2" s="1"/>
  <c r="D92" i="2" s="1"/>
  <c r="D91" i="2"/>
  <c r="D90" i="2"/>
  <c r="D89" i="2"/>
  <c r="D88" i="2"/>
  <c r="G67" i="2"/>
  <c r="G53" i="2"/>
  <c r="G51" i="2"/>
  <c r="G50" i="2"/>
  <c r="G49" i="2"/>
  <c r="G40" i="2"/>
  <c r="G39" i="2"/>
  <c r="G37" i="2"/>
  <c r="G36" i="2"/>
  <c r="G26" i="2"/>
  <c r="G25" i="2"/>
  <c r="G24" i="2"/>
  <c r="G23" i="2"/>
  <c r="G22" i="2"/>
  <c r="G21" i="2"/>
  <c r="G12" i="2"/>
  <c r="G72" i="2" s="1"/>
  <c r="G62" i="2" l="1"/>
  <c r="G27" i="2"/>
  <c r="G60" i="1"/>
  <c r="G53" i="1"/>
  <c r="G51" i="1"/>
  <c r="G50" i="1"/>
  <c r="G49" i="1"/>
  <c r="G46" i="1"/>
  <c r="G45" i="1"/>
  <c r="G36" i="1"/>
  <c r="G37" i="1"/>
  <c r="G39" i="1"/>
  <c r="G26" i="1"/>
  <c r="G25" i="1"/>
  <c r="G24" i="1"/>
  <c r="G23" i="1"/>
  <c r="G22" i="1"/>
  <c r="G21" i="1"/>
  <c r="G12" i="1"/>
  <c r="G69" i="2" l="1"/>
  <c r="G70" i="2" s="1"/>
  <c r="G71" i="2" s="1"/>
  <c r="E98" i="2" s="1"/>
  <c r="G62" i="1"/>
  <c r="C92" i="1"/>
  <c r="D89" i="1" s="1"/>
  <c r="G67" i="1"/>
  <c r="G72" i="1"/>
  <c r="G73" i="2" l="1"/>
  <c r="D98" i="2"/>
  <c r="D86" i="1"/>
  <c r="D90" i="1"/>
  <c r="D91" i="1"/>
  <c r="G27" i="1"/>
  <c r="D88" i="1"/>
  <c r="G40" i="1"/>
  <c r="D92" i="1" l="1"/>
  <c r="G69" i="1"/>
  <c r="G70" i="1" s="1"/>
  <c r="G71" i="1" s="1"/>
  <c r="D98" i="1" l="1"/>
  <c r="E98" i="1"/>
  <c r="G73" i="1"/>
</calcChain>
</file>

<file path=xl/sharedStrings.xml><?xml version="1.0" encoding="utf-8"?>
<sst xmlns="http://schemas.openxmlformats.org/spreadsheetml/2006/main" count="342" uniqueCount="127">
  <si>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</si>
  <si>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</si>
  <si>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</si>
  <si>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</si>
  <si>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</si>
  <si>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</si>
  <si>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</si>
  <si>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</si>
  <si>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</si>
  <si>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</si>
  <si>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</si>
  <si>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</si>
  <si>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</si>
  <si>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</si>
  <si>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</si>
  <si>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</si>
  <si>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</si>
  <si>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</si>
  <si>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</si>
  <si>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</si>
  <si>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</si>
  <si>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</si>
  <si>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</si>
  <si>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</si>
  <si>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</si>
  <si>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</si>
  <si>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</si>
  <si>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</si>
  <si>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</si>
  <si>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</si>
  <si>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</si>
  <si>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</si>
  <si>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</si>
  <si>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</si>
  <si>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</si>
  <si>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</si>
  <si>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</si>
  <si>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</si>
  <si>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</si>
  <si>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</si>
  <si>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</si>
  <si>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</si>
  <si>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</si>
  <si>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</si>
  <si>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</si>
  <si>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</si>
  <si>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</si>
  <si>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</si>
  <si>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</si>
  <si>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</si>
  <si>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</si>
  <si>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</si>
  <si>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</si>
  <si>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</si>
  <si>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</si>
  <si>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</si>
  <si>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</si>
  <si>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</si>
  <si>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JA</t>
  </si>
  <si>
    <t>NOGAL</t>
  </si>
  <si>
    <t>SERR</t>
  </si>
  <si>
    <t>MEDIO</t>
  </si>
  <si>
    <t>VALPARAISO</t>
  </si>
  <si>
    <t xml:space="preserve">ABRIL A JUNIO </t>
  </si>
  <si>
    <t>MERCADO INTERNO</t>
  </si>
  <si>
    <t xml:space="preserve">MARZO A ABRIL </t>
  </si>
  <si>
    <t>SEQUÍA, HELADAS</t>
  </si>
  <si>
    <t>RENDIMIENTO (kg/Há.)</t>
  </si>
  <si>
    <t>PODA  (208 PLANTAS /HA -  6 x 8 M)</t>
  </si>
  <si>
    <t>PLANTA</t>
  </si>
  <si>
    <t>JUNIO A JULIO</t>
  </si>
  <si>
    <t>RIEGO</t>
  </si>
  <si>
    <t>SEPTIEMBRE A MARZO</t>
  </si>
  <si>
    <t>FERTILIZACIÓN</t>
  </si>
  <si>
    <t>SEPTIEMBRE A DICIEMBRE</t>
  </si>
  <si>
    <t>CONTROL MALEZAS</t>
  </si>
  <si>
    <t>JUNIO A ABRIL</t>
  </si>
  <si>
    <t>COSECHA Y ACARREO</t>
  </si>
  <si>
    <t>RASTRAJES</t>
  </si>
  <si>
    <t>MAYO A OCTUBRE</t>
  </si>
  <si>
    <t>MELGADURA</t>
  </si>
  <si>
    <t>APLIC. PESTICIDAS</t>
  </si>
  <si>
    <t>NEB</t>
  </si>
  <si>
    <t>AGOSTO A ABRIL</t>
  </si>
  <si>
    <t>COSECHA</t>
  </si>
  <si>
    <t>ÚREA</t>
  </si>
  <si>
    <t>MURIATO DE POTASIO</t>
  </si>
  <si>
    <t>JULIO</t>
  </si>
  <si>
    <t>ABONO FOLIAR- ZINC</t>
  </si>
  <si>
    <t>Lts</t>
  </si>
  <si>
    <t>OCTUBRE</t>
  </si>
  <si>
    <t>INSECTICIDA</t>
  </si>
  <si>
    <t>CLORPIRIFOS</t>
  </si>
  <si>
    <t>ACEITE CITROLIV</t>
  </si>
  <si>
    <t>LAMBDACYHALOTRINA (KARATE, ZERO)</t>
  </si>
  <si>
    <t>ACARICIDA</t>
  </si>
  <si>
    <t>ABAMECTINA</t>
  </si>
  <si>
    <t>REGULADOR CRECIMIENTO</t>
  </si>
  <si>
    <t>HERBICIDA</t>
  </si>
  <si>
    <t>GLIFOSATO</t>
  </si>
  <si>
    <t>MCPA SAL POTASICA</t>
  </si>
  <si>
    <t xml:space="preserve">JUNIO A ABRIL </t>
  </si>
  <si>
    <t>Pesimista</t>
  </si>
  <si>
    <t>Normal</t>
  </si>
  <si>
    <t>Optimista</t>
  </si>
  <si>
    <t>ESCENARIOS COSTO UNITARIO  ($/kg)</t>
  </si>
  <si>
    <t>Rendimiento kg/hà)</t>
  </si>
  <si>
    <t>Costo unitario ($/kg) (*)</t>
  </si>
  <si>
    <t>PRECIO ESPERADO ($/kg)</t>
  </si>
  <si>
    <t xml:space="preserve">MARZO ABRIL </t>
  </si>
  <si>
    <t>ESPIRODICLOFENO ( ENVIDOR,KONAN,SPRINGER)</t>
  </si>
  <si>
    <t>N° Jornadas   /Unidad</t>
  </si>
  <si>
    <t>MARZO-ABRIL</t>
  </si>
  <si>
    <t>NOVIEMBRE A MARZO</t>
  </si>
  <si>
    <t>NOVIEMBRE-ENERO</t>
  </si>
  <si>
    <t>CONTROL DE PLAGAS/ENFERMEDADES</t>
  </si>
  <si>
    <t>MAYO A ABRIL</t>
  </si>
  <si>
    <t>MARZO,OCTUBRE,DICIEMBRE</t>
  </si>
  <si>
    <t>Grs</t>
  </si>
  <si>
    <t xml:space="preserve">RETAIN </t>
  </si>
  <si>
    <t>ETREL</t>
  </si>
  <si>
    <t>FEBRERO</t>
  </si>
  <si>
    <t>CIANAMIDA HIDROGENADA</t>
  </si>
  <si>
    <t>AGOSTO</t>
  </si>
  <si>
    <t>Kg</t>
  </si>
  <si>
    <t>SAN FELIPE</t>
  </si>
  <si>
    <t>PUTAENDO, SAN FELIPE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</si>
</sst>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#,##0.000"/>
  </numFmts>
  <fonts count="26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7"/>
      <color indexed="15"/>
      <name val="Calibri"/>
      <family val="2"/>
    </font>
    <font>
      <b/>
      <sz val="7"/>
      <color theme="1"/>
      <name val="Helvetica Neue"/>
      <family val="2"/>
      <scheme val="minor"/>
    </font>
    <font>
      <sz val="7"/>
      <color theme="1"/>
      <name val="Helvetica Neue"/>
      <family val="2"/>
      <scheme val="minor"/>
    </font>
    <font>
      <sz val="10"/>
      <color indexed="8"/>
      <name val="Times New Roman"/>
      <family val="1"/>
    </font>
    <font>
      <b/>
      <sz val="7"/>
      <color rgb="FFFEFEFE"/>
      <name val="Calibri"/>
      <family val="2"/>
    </font>
    <font>
      <b/>
      <sz val="7"/>
      <color rgb="FFFFFFFF"/>
      <name val="Calibri"/>
      <family val="2"/>
    </font>
    <font>
      <b/>
      <sz val="7"/>
      <color rgb="FF000000"/>
      <name val="Calibri"/>
      <family val="2"/>
    </font>
    <font>
      <sz val="11.5"/>
      <color rgb="FF201F1E"/>
      <name val="Calibri"/>
      <family val="2"/>
    </font>
    <font>
      <sz val="7"/>
      <color theme="1"/>
      <name val="Helvetica Neue"/>
      <scheme val="minor"/>
    </font>
    <font>
      <sz val="9"/>
      <color theme="1"/>
      <name val="Helvetica Neue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D8D8D8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5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/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4" fontId="4" fillId="2" borderId="6" xfId="0" applyNumberFormat="1" applyFont="1" applyFill="1" applyBorder="1" applyAlignment="1"/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4" fillId="7" borderId="20" xfId="0" applyFont="1" applyFill="1" applyBorder="1" applyAlignment="1"/>
    <xf numFmtId="49" fontId="12" fillId="8" borderId="21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0" fontId="12" fillId="2" borderId="6" xfId="0" applyNumberFormat="1" applyFont="1" applyFill="1" applyBorder="1" applyAlignment="1">
      <alignment vertical="center"/>
    </xf>
    <xf numFmtId="166" fontId="12" fillId="2" borderId="6" xfId="0" applyNumberFormat="1" applyFont="1" applyFill="1" applyBorder="1" applyAlignment="1">
      <alignment vertical="center"/>
    </xf>
    <xf numFmtId="0" fontId="9" fillId="7" borderId="20" xfId="0" applyFont="1" applyFill="1" applyBorder="1" applyAlignment="1">
      <alignment vertical="center"/>
    </xf>
    <xf numFmtId="165" fontId="1" fillId="2" borderId="20" xfId="0" applyNumberFormat="1" applyFont="1" applyFill="1" applyBorder="1" applyAlignment="1">
      <alignment vertical="center"/>
    </xf>
    <xf numFmtId="0" fontId="14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5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5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9" fillId="5" borderId="30" xfId="0" applyFont="1" applyFill="1" applyBorder="1" applyAlignment="1">
      <alignment vertical="center"/>
    </xf>
    <xf numFmtId="165" fontId="1" fillId="6" borderId="31" xfId="0" applyNumberFormat="1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2" fillId="8" borderId="32" xfId="0" applyNumberFormat="1" applyFont="1" applyFill="1" applyBorder="1" applyAlignment="1">
      <alignment vertical="center"/>
    </xf>
    <xf numFmtId="49" fontId="14" fillId="8" borderId="33" xfId="0" applyNumberFormat="1" applyFont="1" applyFill="1" applyBorder="1" applyAlignment="1"/>
    <xf numFmtId="49" fontId="12" fillId="2" borderId="34" xfId="0" applyNumberFormat="1" applyFont="1" applyFill="1" applyBorder="1" applyAlignment="1">
      <alignment vertical="center"/>
    </xf>
    <xf numFmtId="9" fontId="14" fillId="2" borderId="35" xfId="0" applyNumberFormat="1" applyFont="1" applyFill="1" applyBorder="1" applyAlignment="1"/>
    <xf numFmtId="49" fontId="12" fillId="8" borderId="36" xfId="0" applyNumberFormat="1" applyFont="1" applyFill="1" applyBorder="1" applyAlignment="1">
      <alignment vertical="center"/>
    </xf>
    <xf numFmtId="166" fontId="12" fillId="8" borderId="37" xfId="0" applyNumberFormat="1" applyFont="1" applyFill="1" applyBorder="1" applyAlignment="1">
      <alignment vertical="center"/>
    </xf>
    <xf numFmtId="9" fontId="12" fillId="8" borderId="38" xfId="0" applyNumberFormat="1" applyFont="1" applyFill="1" applyBorder="1" applyAlignment="1">
      <alignment vertical="center"/>
    </xf>
    <xf numFmtId="0" fontId="14" fillId="9" borderId="41" xfId="0" applyFont="1" applyFill="1" applyBorder="1" applyAlignment="1"/>
    <xf numFmtId="0" fontId="14" fillId="2" borderId="20" xfId="0" applyFont="1" applyFill="1" applyBorder="1" applyAlignment="1">
      <alignment vertical="center"/>
    </xf>
    <xf numFmtId="49" fontId="12" fillId="2" borderId="42" xfId="0" applyNumberFormat="1" applyFont="1" applyFill="1" applyBorder="1" applyAlignment="1">
      <alignment vertical="center"/>
    </xf>
    <xf numFmtId="0" fontId="14" fillId="2" borderId="43" xfId="0" applyFont="1" applyFill="1" applyBorder="1" applyAlignment="1"/>
    <xf numFmtId="0" fontId="14" fillId="2" borderId="44" xfId="0" applyFont="1" applyFill="1" applyBorder="1" applyAlignment="1"/>
    <xf numFmtId="49" fontId="14" fillId="2" borderId="45" xfId="0" applyNumberFormat="1" applyFont="1" applyFill="1" applyBorder="1" applyAlignment="1">
      <alignment vertical="center"/>
    </xf>
    <xf numFmtId="0" fontId="14" fillId="2" borderId="46" xfId="0" applyFont="1" applyFill="1" applyBorder="1" applyAlignment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 applyAlignment="1"/>
    <xf numFmtId="0" fontId="14" fillId="2" borderId="49" xfId="0" applyFont="1" applyFill="1" applyBorder="1" applyAlignment="1"/>
    <xf numFmtId="0" fontId="0" fillId="0" borderId="20" xfId="0" applyNumberFormat="1" applyFont="1" applyBorder="1" applyAlignment="1"/>
    <xf numFmtId="0" fontId="18" fillId="10" borderId="50" xfId="0" applyFont="1" applyFill="1" applyBorder="1" applyAlignment="1">
      <alignment horizontal="right" vertical="center"/>
    </xf>
    <xf numFmtId="3" fontId="18" fillId="0" borderId="50" xfId="0" applyNumberFormat="1" applyFont="1" applyBorder="1" applyAlignment="1">
      <alignment horizontal="right" vertical="center"/>
    </xf>
    <xf numFmtId="0" fontId="18" fillId="0" borderId="50" xfId="0" applyFont="1" applyBorder="1" applyAlignment="1">
      <alignment horizontal="right" vertical="center" wrapText="1"/>
    </xf>
    <xf numFmtId="0" fontId="18" fillId="10" borderId="50" xfId="0" applyFont="1" applyFill="1" applyBorder="1" applyAlignment="1">
      <alignment horizontal="right" vertical="center" wrapText="1"/>
    </xf>
    <xf numFmtId="0" fontId="18" fillId="0" borderId="50" xfId="0" applyFont="1" applyBorder="1" applyAlignment="1">
      <alignment vertical="center"/>
    </xf>
    <xf numFmtId="0" fontId="18" fillId="0" borderId="50" xfId="0" applyFont="1" applyBorder="1" applyAlignment="1">
      <alignment horizontal="center" vertical="center"/>
    </xf>
    <xf numFmtId="0" fontId="18" fillId="10" borderId="50" xfId="0" applyFont="1" applyFill="1" applyBorder="1" applyAlignment="1">
      <alignment horizontal="center" vertical="center"/>
    </xf>
    <xf numFmtId="3" fontId="18" fillId="0" borderId="50" xfId="0" applyNumberFormat="1" applyFont="1" applyBorder="1" applyAlignment="1">
      <alignment vertical="center"/>
    </xf>
    <xf numFmtId="3" fontId="18" fillId="0" borderId="50" xfId="0" applyNumberFormat="1" applyFont="1" applyBorder="1" applyAlignment="1">
      <alignment horizontal="center" vertical="center"/>
    </xf>
    <xf numFmtId="0" fontId="17" fillId="0" borderId="50" xfId="0" applyFont="1" applyFill="1" applyBorder="1" applyAlignment="1">
      <alignment vertical="center" wrapText="1"/>
    </xf>
    <xf numFmtId="0" fontId="18" fillId="0" borderId="50" xfId="0" applyFont="1" applyFill="1" applyBorder="1" applyAlignment="1">
      <alignment vertical="center" wrapText="1"/>
    </xf>
    <xf numFmtId="0" fontId="18" fillId="0" borderId="50" xfId="0" applyFont="1" applyFill="1" applyBorder="1" applyAlignment="1">
      <alignment horizontal="center" vertical="center" wrapText="1"/>
    </xf>
    <xf numFmtId="0" fontId="17" fillId="0" borderId="50" xfId="0" applyFont="1" applyBorder="1" applyAlignment="1">
      <alignment vertical="center"/>
    </xf>
    <xf numFmtId="0" fontId="19" fillId="11" borderId="51" xfId="0" applyFont="1" applyFill="1" applyBorder="1" applyAlignment="1">
      <alignment vertical="center" wrapText="1"/>
    </xf>
    <xf numFmtId="0" fontId="20" fillId="11" borderId="0" xfId="0" applyFont="1" applyFill="1" applyAlignment="1">
      <alignment vertical="center" wrapText="1"/>
    </xf>
    <xf numFmtId="0" fontId="19" fillId="11" borderId="0" xfId="0" applyFont="1" applyFill="1" applyAlignment="1">
      <alignment vertical="center" wrapText="1"/>
    </xf>
    <xf numFmtId="0" fontId="19" fillId="11" borderId="52" xfId="0" applyFont="1" applyFill="1" applyBorder="1" applyAlignment="1">
      <alignment vertical="center" wrapText="1"/>
    </xf>
    <xf numFmtId="0" fontId="21" fillId="11" borderId="53" xfId="0" applyFont="1" applyFill="1" applyBorder="1" applyAlignment="1">
      <alignment vertical="center" wrapText="1"/>
    </xf>
    <xf numFmtId="0" fontId="20" fillId="11" borderId="54" xfId="0" applyFont="1" applyFill="1" applyBorder="1" applyAlignment="1">
      <alignment horizontal="center" vertical="center" wrapText="1"/>
    </xf>
    <xf numFmtId="0" fontId="21" fillId="11" borderId="54" xfId="0" applyFont="1" applyFill="1" applyBorder="1" applyAlignment="1">
      <alignment horizontal="center" vertical="center" wrapText="1"/>
    </xf>
    <xf numFmtId="0" fontId="22" fillId="12" borderId="55" xfId="0" applyFont="1" applyFill="1" applyBorder="1" applyAlignment="1">
      <alignment vertical="center" wrapText="1"/>
    </xf>
    <xf numFmtId="0" fontId="22" fillId="12" borderId="56" xfId="0" applyFont="1" applyFill="1" applyBorder="1" applyAlignment="1">
      <alignment horizontal="right" vertical="center" wrapText="1"/>
    </xf>
    <xf numFmtId="0" fontId="22" fillId="12" borderId="57" xfId="0" applyFont="1" applyFill="1" applyBorder="1" applyAlignment="1">
      <alignment horizontal="right" vertical="center" wrapText="1"/>
    </xf>
    <xf numFmtId="0" fontId="22" fillId="12" borderId="58" xfId="0" applyFont="1" applyFill="1" applyBorder="1" applyAlignment="1">
      <alignment vertical="center" wrapText="1"/>
    </xf>
    <xf numFmtId="0" fontId="23" fillId="0" borderId="0" xfId="0" applyFont="1" applyAlignment="1">
      <alignment vertical="center"/>
    </xf>
    <xf numFmtId="165" fontId="22" fillId="12" borderId="49" xfId="0" applyNumberFormat="1" applyFont="1" applyFill="1" applyBorder="1" applyAlignment="1">
      <alignment horizontal="right" vertical="center" wrapText="1"/>
    </xf>
    <xf numFmtId="165" fontId="22" fillId="12" borderId="59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24" fillId="10" borderId="50" xfId="0" applyFont="1" applyFill="1" applyBorder="1" applyAlignment="1">
      <alignment horizontal="right" vertical="center" wrapText="1"/>
    </xf>
    <xf numFmtId="0" fontId="24" fillId="0" borderId="50" xfId="0" applyFont="1" applyBorder="1" applyAlignment="1">
      <alignment horizontal="right" vertical="center"/>
    </xf>
    <xf numFmtId="0" fontId="24" fillId="0" borderId="50" xfId="0" applyFont="1" applyBorder="1" applyAlignment="1">
      <alignment horizontal="right" vertical="center" wrapText="1"/>
    </xf>
    <xf numFmtId="14" fontId="24" fillId="0" borderId="50" xfId="0" applyNumberFormat="1" applyFont="1" applyBorder="1" applyAlignment="1">
      <alignment horizontal="right" vertical="center"/>
    </xf>
    <xf numFmtId="0" fontId="25" fillId="0" borderId="50" xfId="0" applyFont="1" applyBorder="1" applyAlignment="1">
      <alignment horizontal="right" vertical="center"/>
    </xf>
    <xf numFmtId="3" fontId="25" fillId="0" borderId="50" xfId="0" applyNumberFormat="1" applyFont="1" applyBorder="1" applyAlignment="1">
      <alignment horizontal="right" vertical="center"/>
    </xf>
    <xf numFmtId="167" fontId="18" fillId="0" borderId="50" xfId="0" applyNumberFormat="1" applyFont="1" applyBorder="1" applyAlignment="1">
      <alignment vertical="center"/>
    </xf>
    <xf numFmtId="49" fontId="16" fillId="9" borderId="39" xfId="0" applyNumberFormat="1" applyFont="1" applyFill="1" applyBorder="1" applyAlignment="1">
      <alignment vertical="center"/>
    </xf>
    <xf numFmtId="0" fontId="12" fillId="9" borderId="40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455612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22860</xdr:colOff>
      <xdr:row>7</xdr:row>
      <xdr:rowOff>77804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90500"/>
          <a:ext cx="5943600" cy="12208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9"/>
  <sheetViews>
    <sheetView showGridLines="0" topLeftCell="A52" zoomScale="120" zoomScaleNormal="120" workbookViewId="0">
      <selection activeCell="A13" sqref="A1:XFD1048576"/>
    </sheetView>
  </sheetViews>
  <sheetFormatPr baseColWidth="10" defaultColWidth="10.88671875" defaultRowHeight="11.25" customHeight="1"/>
  <cols>
    <col min="1" max="1" width="4.44140625" style="1" customWidth="1"/>
    <col min="2" max="2" width="29.88671875" style="1" customWidth="1"/>
    <col min="3" max="3" width="13.109375" style="1" customWidth="1"/>
    <col min="4" max="4" width="7" style="1" customWidth="1"/>
    <col min="5" max="5" width="18" style="1" customWidth="1"/>
    <col min="6" max="6" width="8.6640625" style="1" customWidth="1"/>
    <col min="7" max="7" width="9.6640625" style="1" customWidth="1"/>
    <col min="8" max="255" width="10.88671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43" t="s">
        <v>59</v>
      </c>
      <c r="D9" s="7"/>
      <c r="E9" s="150" t="s">
        <v>67</v>
      </c>
      <c r="F9" s="151"/>
      <c r="G9" s="144">
        <v>3000</v>
      </c>
    </row>
    <row r="10" spans="1:7" ht="22.2" customHeight="1">
      <c r="A10" s="5"/>
      <c r="B10" s="8" t="s">
        <v>1</v>
      </c>
      <c r="C10" s="139" t="s">
        <v>60</v>
      </c>
      <c r="D10" s="9"/>
      <c r="E10" s="148" t="s">
        <v>2</v>
      </c>
      <c r="F10" s="149"/>
      <c r="G10" s="109" t="s">
        <v>63</v>
      </c>
    </row>
    <row r="11" spans="1:7" ht="18" customHeight="1">
      <c r="A11" s="5"/>
      <c r="B11" s="8" t="s">
        <v>3</v>
      </c>
      <c r="C11" s="140" t="s">
        <v>61</v>
      </c>
      <c r="D11" s="9"/>
      <c r="E11" s="148" t="s">
        <v>108</v>
      </c>
      <c r="F11" s="149"/>
      <c r="G11" s="110">
        <v>1800</v>
      </c>
    </row>
    <row r="12" spans="1:7" ht="11.25" customHeight="1">
      <c r="A12" s="5"/>
      <c r="B12" s="8" t="s">
        <v>4</v>
      </c>
      <c r="C12" s="140" t="s">
        <v>62</v>
      </c>
      <c r="D12" s="9"/>
      <c r="E12" s="11" t="s">
        <v>5</v>
      </c>
      <c r="F12" s="12"/>
      <c r="G12" s="110">
        <f>+G11*G9</f>
        <v>5400000</v>
      </c>
    </row>
    <row r="13" spans="1:7" ht="24" customHeight="1">
      <c r="A13" s="5"/>
      <c r="B13" s="8" t="s">
        <v>6</v>
      </c>
      <c r="C13" s="141" t="s">
        <v>125</v>
      </c>
      <c r="D13" s="9"/>
      <c r="E13" s="148" t="s">
        <v>7</v>
      </c>
      <c r="F13" s="149"/>
      <c r="G13" s="111" t="s">
        <v>64</v>
      </c>
    </row>
    <row r="14" spans="1:7" ht="25.2" customHeight="1">
      <c r="A14" s="5"/>
      <c r="B14" s="8" t="s">
        <v>8</v>
      </c>
      <c r="C14" s="141" t="s">
        <v>126</v>
      </c>
      <c r="D14" s="9"/>
      <c r="E14" s="148" t="s">
        <v>9</v>
      </c>
      <c r="F14" s="149"/>
      <c r="G14" s="112" t="s">
        <v>65</v>
      </c>
    </row>
    <row r="15" spans="1:7" ht="17.399999999999999" customHeight="1">
      <c r="A15" s="5"/>
      <c r="B15" s="8" t="s">
        <v>10</v>
      </c>
      <c r="C15" s="142">
        <v>44593</v>
      </c>
      <c r="D15" s="9"/>
      <c r="E15" s="152" t="s">
        <v>11</v>
      </c>
      <c r="F15" s="153"/>
      <c r="G15" s="112" t="s">
        <v>66</v>
      </c>
    </row>
    <row r="16" spans="1:7" ht="12" customHeight="1">
      <c r="A16" s="2"/>
      <c r="B16" s="13"/>
      <c r="C16" s="14"/>
      <c r="D16" s="15"/>
      <c r="E16" s="16"/>
      <c r="F16" s="16"/>
      <c r="G16" s="17"/>
    </row>
    <row r="17" spans="1:7" ht="12" customHeight="1">
      <c r="A17" s="18"/>
      <c r="B17" s="154" t="s">
        <v>12</v>
      </c>
      <c r="C17" s="155"/>
      <c r="D17" s="155"/>
      <c r="E17" s="155"/>
      <c r="F17" s="155"/>
      <c r="G17" s="155"/>
    </row>
    <row r="18" spans="1:7" ht="12" customHeight="1">
      <c r="A18" s="2"/>
      <c r="B18" s="19"/>
      <c r="C18" s="20"/>
      <c r="D18" s="20"/>
      <c r="E18" s="20"/>
      <c r="F18" s="21"/>
      <c r="G18" s="21"/>
    </row>
    <row r="19" spans="1:7" ht="12" customHeight="1">
      <c r="A19" s="5"/>
      <c r="B19" s="22" t="s">
        <v>13</v>
      </c>
      <c r="C19" s="23"/>
      <c r="D19" s="24"/>
      <c r="E19" s="24"/>
      <c r="F19" s="24"/>
      <c r="G19" s="24"/>
    </row>
    <row r="20" spans="1:7" ht="44.25" customHeight="1">
      <c r="A20" s="18"/>
      <c r="B20" s="25" t="s">
        <v>14</v>
      </c>
      <c r="C20" s="25" t="s">
        <v>15</v>
      </c>
      <c r="D20" s="25" t="s">
        <v>111</v>
      </c>
      <c r="E20" s="25" t="s">
        <v>17</v>
      </c>
      <c r="F20" s="25" t="s">
        <v>18</v>
      </c>
      <c r="G20" s="25" t="s">
        <v>19</v>
      </c>
    </row>
    <row r="21" spans="1:7" ht="12.75" customHeight="1">
      <c r="A21" s="18"/>
      <c r="B21" s="113" t="s">
        <v>68</v>
      </c>
      <c r="C21" s="114" t="s">
        <v>69</v>
      </c>
      <c r="D21" s="114">
        <v>208</v>
      </c>
      <c r="E21" s="115" t="s">
        <v>70</v>
      </c>
      <c r="F21" s="116">
        <v>2000</v>
      </c>
      <c r="G21" s="116">
        <f t="shared" ref="G21:G26" si="0">+F21*D21</f>
        <v>416000</v>
      </c>
    </row>
    <row r="22" spans="1:7" ht="12.75" customHeight="1">
      <c r="A22" s="18"/>
      <c r="B22" s="113" t="s">
        <v>71</v>
      </c>
      <c r="C22" s="114" t="s">
        <v>20</v>
      </c>
      <c r="D22" s="114">
        <v>14</v>
      </c>
      <c r="E22" s="115" t="s">
        <v>72</v>
      </c>
      <c r="F22" s="116">
        <v>25000</v>
      </c>
      <c r="G22" s="116">
        <f t="shared" si="0"/>
        <v>350000</v>
      </c>
    </row>
    <row r="23" spans="1:7" ht="12.75" customHeight="1">
      <c r="A23" s="18"/>
      <c r="B23" s="113" t="s">
        <v>73</v>
      </c>
      <c r="C23" s="114" t="s">
        <v>20</v>
      </c>
      <c r="D23" s="114">
        <v>8</v>
      </c>
      <c r="E23" s="115" t="s">
        <v>74</v>
      </c>
      <c r="F23" s="116">
        <v>25000</v>
      </c>
      <c r="G23" s="116">
        <f t="shared" si="0"/>
        <v>200000</v>
      </c>
    </row>
    <row r="24" spans="1:7" ht="12.75" customHeight="1">
      <c r="A24" s="18"/>
      <c r="B24" s="113" t="s">
        <v>115</v>
      </c>
      <c r="C24" s="114" t="s">
        <v>20</v>
      </c>
      <c r="D24" s="114">
        <v>6</v>
      </c>
      <c r="E24" s="115" t="s">
        <v>116</v>
      </c>
      <c r="F24" s="116">
        <v>25000</v>
      </c>
      <c r="G24" s="116">
        <f t="shared" si="0"/>
        <v>150000</v>
      </c>
    </row>
    <row r="25" spans="1:7" ht="25.5" customHeight="1">
      <c r="A25" s="18"/>
      <c r="B25" s="113" t="s">
        <v>75</v>
      </c>
      <c r="C25" s="114" t="s">
        <v>20</v>
      </c>
      <c r="D25" s="114">
        <v>6</v>
      </c>
      <c r="E25" s="115" t="s">
        <v>76</v>
      </c>
      <c r="F25" s="116">
        <v>25000</v>
      </c>
      <c r="G25" s="116">
        <f t="shared" si="0"/>
        <v>150000</v>
      </c>
    </row>
    <row r="26" spans="1:7" ht="12.75" customHeight="1">
      <c r="A26" s="18"/>
      <c r="B26" s="113" t="s">
        <v>77</v>
      </c>
      <c r="C26" s="114" t="s">
        <v>20</v>
      </c>
      <c r="D26" s="114">
        <v>20</v>
      </c>
      <c r="E26" s="115" t="s">
        <v>109</v>
      </c>
      <c r="F26" s="116">
        <v>25000</v>
      </c>
      <c r="G26" s="116">
        <f t="shared" si="0"/>
        <v>500000</v>
      </c>
    </row>
    <row r="27" spans="1:7" ht="12.75" customHeight="1">
      <c r="A27" s="18"/>
      <c r="B27" s="27" t="s">
        <v>21</v>
      </c>
      <c r="C27" s="28"/>
      <c r="D27" s="28"/>
      <c r="E27" s="28"/>
      <c r="F27" s="29"/>
      <c r="G27" s="30">
        <f>SUM(G21:G26)</f>
        <v>1766000</v>
      </c>
    </row>
    <row r="28" spans="1:7" ht="12" customHeight="1">
      <c r="A28" s="2"/>
      <c r="B28" s="19"/>
      <c r="C28" s="21"/>
      <c r="D28" s="21"/>
      <c r="E28" s="21"/>
      <c r="F28" s="31"/>
      <c r="G28" s="31"/>
    </row>
    <row r="29" spans="1:7" ht="12" customHeight="1">
      <c r="A29" s="5"/>
      <c r="B29" s="32" t="s">
        <v>22</v>
      </c>
      <c r="C29" s="33"/>
      <c r="D29" s="34"/>
      <c r="E29" s="34"/>
      <c r="F29" s="35"/>
      <c r="G29" s="35"/>
    </row>
    <row r="30" spans="1:7" ht="24" customHeight="1">
      <c r="A30" s="5"/>
      <c r="B30" s="36" t="s">
        <v>14</v>
      </c>
      <c r="C30" s="37" t="s">
        <v>15</v>
      </c>
      <c r="D30" s="37" t="s">
        <v>16</v>
      </c>
      <c r="E30" s="36" t="s">
        <v>17</v>
      </c>
      <c r="F30" s="37" t="s">
        <v>18</v>
      </c>
      <c r="G30" s="36" t="s">
        <v>19</v>
      </c>
    </row>
    <row r="31" spans="1:7" ht="12" customHeight="1">
      <c r="A31" s="5"/>
      <c r="B31" s="39">
        <v>0</v>
      </c>
      <c r="C31" s="39" t="s">
        <v>58</v>
      </c>
      <c r="D31" s="39">
        <v>0</v>
      </c>
      <c r="E31" s="39">
        <v>0</v>
      </c>
      <c r="F31" s="38">
        <v>0</v>
      </c>
      <c r="G31" s="38">
        <v>0</v>
      </c>
    </row>
    <row r="32" spans="1:7" ht="12" customHeight="1">
      <c r="A32" s="5"/>
      <c r="B32" s="40" t="s">
        <v>23</v>
      </c>
      <c r="C32" s="41"/>
      <c r="D32" s="41"/>
      <c r="E32" s="41"/>
      <c r="F32" s="42"/>
      <c r="G32" s="42"/>
    </row>
    <row r="33" spans="1:11" ht="12" customHeight="1">
      <c r="A33" s="2"/>
      <c r="B33" s="43"/>
      <c r="C33" s="44"/>
      <c r="D33" s="44"/>
      <c r="E33" s="44"/>
      <c r="F33" s="45"/>
      <c r="G33" s="45"/>
    </row>
    <row r="34" spans="1:11" ht="12" customHeight="1">
      <c r="A34" s="5"/>
      <c r="B34" s="32" t="s">
        <v>24</v>
      </c>
      <c r="C34" s="33"/>
      <c r="D34" s="34"/>
      <c r="E34" s="34"/>
      <c r="F34" s="35"/>
      <c r="G34" s="35"/>
    </row>
    <row r="35" spans="1:11" ht="24" customHeight="1">
      <c r="A35" s="5"/>
      <c r="B35" s="46" t="s">
        <v>14</v>
      </c>
      <c r="C35" s="46" t="s">
        <v>15</v>
      </c>
      <c r="D35" s="46" t="s">
        <v>16</v>
      </c>
      <c r="E35" s="46" t="s">
        <v>17</v>
      </c>
      <c r="F35" s="47" t="s">
        <v>18</v>
      </c>
      <c r="G35" s="46" t="s">
        <v>19</v>
      </c>
    </row>
    <row r="36" spans="1:11" ht="12.75" customHeight="1">
      <c r="A36" s="18"/>
      <c r="B36" s="113" t="s">
        <v>78</v>
      </c>
      <c r="C36" s="114" t="s">
        <v>25</v>
      </c>
      <c r="D36" s="114">
        <v>0.16</v>
      </c>
      <c r="E36" s="115" t="s">
        <v>79</v>
      </c>
      <c r="F36" s="116">
        <v>200000</v>
      </c>
      <c r="G36" s="116">
        <f>+F36*D36</f>
        <v>32000</v>
      </c>
    </row>
    <row r="37" spans="1:11" ht="12.75" customHeight="1">
      <c r="A37" s="18"/>
      <c r="B37" s="113" t="s">
        <v>80</v>
      </c>
      <c r="C37" s="114" t="s">
        <v>25</v>
      </c>
      <c r="D37" s="114">
        <v>0.16</v>
      </c>
      <c r="E37" s="115" t="s">
        <v>79</v>
      </c>
      <c r="F37" s="116">
        <v>200000</v>
      </c>
      <c r="G37" s="116">
        <f>+D37*F37</f>
        <v>32000</v>
      </c>
    </row>
    <row r="38" spans="1:11" ht="12.75" customHeight="1">
      <c r="A38" s="18"/>
      <c r="B38" s="113" t="s">
        <v>81</v>
      </c>
      <c r="C38" s="114" t="s">
        <v>82</v>
      </c>
      <c r="D38" s="114">
        <v>2</v>
      </c>
      <c r="E38" s="115" t="s">
        <v>83</v>
      </c>
      <c r="F38" s="116">
        <v>100000</v>
      </c>
      <c r="G38" s="116">
        <v>200000</v>
      </c>
    </row>
    <row r="39" spans="1:11" ht="12.75" customHeight="1">
      <c r="A39" s="18"/>
      <c r="B39" s="113" t="s">
        <v>84</v>
      </c>
      <c r="C39" s="114" t="s">
        <v>25</v>
      </c>
      <c r="D39" s="114">
        <v>0.25</v>
      </c>
      <c r="E39" s="115" t="s">
        <v>112</v>
      </c>
      <c r="F39" s="116">
        <v>100000</v>
      </c>
      <c r="G39" s="116">
        <f t="shared" ref="G39" si="1">+F39*D39</f>
        <v>25000</v>
      </c>
    </row>
    <row r="40" spans="1:11" ht="12.75" customHeight="1">
      <c r="A40" s="5"/>
      <c r="B40" s="48" t="s">
        <v>26</v>
      </c>
      <c r="C40" s="49"/>
      <c r="D40" s="49"/>
      <c r="E40" s="49"/>
      <c r="F40" s="50"/>
      <c r="G40" s="51">
        <f>SUM(G36:G39)</f>
        <v>289000</v>
      </c>
    </row>
    <row r="41" spans="1:11" ht="12" customHeight="1">
      <c r="A41" s="2"/>
      <c r="B41" s="43"/>
      <c r="C41" s="44"/>
      <c r="D41" s="44"/>
      <c r="E41" s="44"/>
      <c r="F41" s="45"/>
      <c r="G41" s="45"/>
    </row>
    <row r="42" spans="1:11" ht="12" customHeight="1">
      <c r="A42" s="5"/>
      <c r="B42" s="32" t="s">
        <v>27</v>
      </c>
      <c r="C42" s="33"/>
      <c r="D42" s="34"/>
      <c r="E42" s="34"/>
      <c r="F42" s="35"/>
      <c r="G42" s="35"/>
    </row>
    <row r="43" spans="1:11" ht="24" customHeight="1">
      <c r="A43" s="5"/>
      <c r="B43" s="47" t="s">
        <v>28</v>
      </c>
      <c r="C43" s="47" t="s">
        <v>29</v>
      </c>
      <c r="D43" s="47" t="s">
        <v>30</v>
      </c>
      <c r="E43" s="47" t="s">
        <v>17</v>
      </c>
      <c r="F43" s="47" t="s">
        <v>18</v>
      </c>
      <c r="G43" s="47" t="s">
        <v>19</v>
      </c>
      <c r="K43" s="108"/>
    </row>
    <row r="44" spans="1:11" ht="12.75" customHeight="1">
      <c r="A44" s="18"/>
      <c r="B44" s="118" t="s">
        <v>31</v>
      </c>
      <c r="C44" s="119"/>
      <c r="D44" s="119"/>
      <c r="E44" s="119"/>
      <c r="F44" s="120"/>
      <c r="G44" s="119"/>
      <c r="K44" s="108"/>
    </row>
    <row r="45" spans="1:11" ht="12.75" customHeight="1">
      <c r="A45" s="18"/>
      <c r="B45" s="113" t="s">
        <v>85</v>
      </c>
      <c r="C45" s="114" t="s">
        <v>124</v>
      </c>
      <c r="D45" s="117">
        <v>416</v>
      </c>
      <c r="E45" s="115" t="s">
        <v>117</v>
      </c>
      <c r="F45" s="116">
        <v>1109</v>
      </c>
      <c r="G45" s="116">
        <f t="shared" ref="G45:G46" si="2">+F45*D45</f>
        <v>461344</v>
      </c>
      <c r="K45" s="108"/>
    </row>
    <row r="46" spans="1:11" ht="12.75" customHeight="1">
      <c r="A46" s="18"/>
      <c r="B46" s="113" t="s">
        <v>86</v>
      </c>
      <c r="C46" s="114" t="s">
        <v>124</v>
      </c>
      <c r="D46" s="117">
        <v>280</v>
      </c>
      <c r="E46" s="114" t="s">
        <v>87</v>
      </c>
      <c r="F46" s="116">
        <v>1036</v>
      </c>
      <c r="G46" s="116">
        <f t="shared" si="2"/>
        <v>290080</v>
      </c>
    </row>
    <row r="47" spans="1:11" ht="12.75" customHeight="1">
      <c r="A47" s="18"/>
      <c r="B47" s="113" t="s">
        <v>88</v>
      </c>
      <c r="C47" s="114" t="s">
        <v>89</v>
      </c>
      <c r="D47" s="117">
        <v>5</v>
      </c>
      <c r="E47" s="114" t="s">
        <v>90</v>
      </c>
      <c r="F47" s="116">
        <v>8128</v>
      </c>
      <c r="G47" s="116">
        <v>40640</v>
      </c>
    </row>
    <row r="48" spans="1:11" ht="12.75" customHeight="1">
      <c r="A48" s="18"/>
      <c r="B48" s="118" t="s">
        <v>91</v>
      </c>
      <c r="C48" s="119"/>
      <c r="D48" s="119"/>
      <c r="E48" s="119"/>
      <c r="F48" s="120"/>
      <c r="G48" s="119"/>
    </row>
    <row r="49" spans="1:7" ht="12.75" customHeight="1">
      <c r="A49" s="18"/>
      <c r="B49" s="113" t="s">
        <v>92</v>
      </c>
      <c r="C49" s="114" t="s">
        <v>89</v>
      </c>
      <c r="D49" s="117">
        <v>1.8</v>
      </c>
      <c r="E49" s="115" t="s">
        <v>70</v>
      </c>
      <c r="F49" s="116">
        <v>12416</v>
      </c>
      <c r="G49" s="116">
        <f>+F49*D49</f>
        <v>22348.799999999999</v>
      </c>
    </row>
    <row r="50" spans="1:7" ht="12.75" customHeight="1">
      <c r="A50" s="18"/>
      <c r="B50" s="113" t="s">
        <v>93</v>
      </c>
      <c r="C50" s="114" t="s">
        <v>89</v>
      </c>
      <c r="D50" s="117">
        <v>23</v>
      </c>
      <c r="E50" s="115" t="s">
        <v>70</v>
      </c>
      <c r="F50" s="116">
        <v>3341</v>
      </c>
      <c r="G50" s="116">
        <f>+F50*D50</f>
        <v>76843</v>
      </c>
    </row>
    <row r="51" spans="1:7" ht="12.75" customHeight="1">
      <c r="A51" s="18"/>
      <c r="B51" s="113" t="s">
        <v>94</v>
      </c>
      <c r="C51" s="114" t="s">
        <v>89</v>
      </c>
      <c r="D51" s="117">
        <v>0.9</v>
      </c>
      <c r="E51" s="115" t="s">
        <v>113</v>
      </c>
      <c r="F51" s="116">
        <v>36510</v>
      </c>
      <c r="G51" s="116">
        <f>+F51*D51</f>
        <v>32859</v>
      </c>
    </row>
    <row r="52" spans="1:7" ht="12.75" customHeight="1">
      <c r="A52" s="18"/>
      <c r="B52" s="121" t="s">
        <v>95</v>
      </c>
      <c r="C52" s="114"/>
      <c r="D52" s="117"/>
      <c r="E52" s="115"/>
      <c r="F52" s="116"/>
      <c r="G52" s="116"/>
    </row>
    <row r="53" spans="1:7" ht="12.75" customHeight="1">
      <c r="A53" s="18"/>
      <c r="B53" s="113" t="s">
        <v>96</v>
      </c>
      <c r="C53" s="114" t="s">
        <v>89</v>
      </c>
      <c r="D53" s="117">
        <v>2</v>
      </c>
      <c r="E53" s="115" t="s">
        <v>114</v>
      </c>
      <c r="F53" s="116">
        <v>20280</v>
      </c>
      <c r="G53" s="116">
        <f t="shared" ref="G53" si="3">+F53*D53</f>
        <v>40560</v>
      </c>
    </row>
    <row r="54" spans="1:7" ht="12.75" customHeight="1">
      <c r="A54" s="18"/>
      <c r="B54" s="113" t="s">
        <v>110</v>
      </c>
      <c r="C54" s="114" t="s">
        <v>89</v>
      </c>
      <c r="D54" s="117">
        <v>0.9</v>
      </c>
      <c r="E54" s="115" t="s">
        <v>114</v>
      </c>
      <c r="F54" s="116">
        <v>70597</v>
      </c>
      <c r="G54" s="116">
        <v>70597</v>
      </c>
    </row>
    <row r="55" spans="1:7" ht="12.75" customHeight="1">
      <c r="A55" s="18"/>
      <c r="B55" s="121" t="s">
        <v>97</v>
      </c>
      <c r="C55" s="114"/>
      <c r="D55" s="117"/>
      <c r="E55" s="115"/>
      <c r="F55" s="116"/>
      <c r="G55" s="116"/>
    </row>
    <row r="56" spans="1:7" ht="12.75" customHeight="1">
      <c r="A56" s="18"/>
      <c r="B56" s="113" t="s">
        <v>122</v>
      </c>
      <c r="C56" s="114" t="s">
        <v>89</v>
      </c>
      <c r="D56" s="117">
        <v>30</v>
      </c>
      <c r="E56" s="115" t="s">
        <v>123</v>
      </c>
      <c r="F56" s="116">
        <v>10000</v>
      </c>
      <c r="G56" s="116">
        <v>300000</v>
      </c>
    </row>
    <row r="57" spans="1:7" ht="12.75" customHeight="1">
      <c r="A57" s="18"/>
      <c r="B57" s="113" t="s">
        <v>119</v>
      </c>
      <c r="C57" s="114" t="s">
        <v>118</v>
      </c>
      <c r="D57" s="117">
        <v>830</v>
      </c>
      <c r="E57" s="115" t="s">
        <v>90</v>
      </c>
      <c r="F57" s="116">
        <v>666400</v>
      </c>
      <c r="G57" s="116">
        <v>666400</v>
      </c>
    </row>
    <row r="58" spans="1:7" ht="12.75" customHeight="1">
      <c r="A58" s="18"/>
      <c r="B58" s="113" t="s">
        <v>120</v>
      </c>
      <c r="C58" s="114" t="s">
        <v>89</v>
      </c>
      <c r="D58" s="117">
        <v>1</v>
      </c>
      <c r="E58" s="115" t="s">
        <v>121</v>
      </c>
      <c r="F58" s="116">
        <v>25000</v>
      </c>
      <c r="G58" s="116">
        <v>25000</v>
      </c>
    </row>
    <row r="59" spans="1:7" ht="12.75" customHeight="1">
      <c r="A59" s="18"/>
      <c r="B59" s="121" t="s">
        <v>98</v>
      </c>
      <c r="C59" s="114"/>
      <c r="D59" s="117"/>
      <c r="E59" s="115"/>
      <c r="F59" s="116"/>
      <c r="G59" s="116"/>
    </row>
    <row r="60" spans="1:7" ht="12.75" customHeight="1">
      <c r="A60" s="18"/>
      <c r="B60" s="113" t="s">
        <v>99</v>
      </c>
      <c r="C60" s="114" t="s">
        <v>89</v>
      </c>
      <c r="D60" s="117">
        <v>4</v>
      </c>
      <c r="E60" s="115" t="s">
        <v>76</v>
      </c>
      <c r="F60" s="116">
        <v>12400</v>
      </c>
      <c r="G60" s="116">
        <f t="shared" ref="G60" si="4">+F60*D60</f>
        <v>49600</v>
      </c>
    </row>
    <row r="61" spans="1:7" ht="12.75" customHeight="1">
      <c r="A61" s="18"/>
      <c r="B61" s="113" t="s">
        <v>100</v>
      </c>
      <c r="C61" s="114" t="s">
        <v>89</v>
      </c>
      <c r="D61" s="117">
        <v>3</v>
      </c>
      <c r="E61" s="115" t="s">
        <v>101</v>
      </c>
      <c r="F61" s="116">
        <v>16200</v>
      </c>
      <c r="G61" s="116">
        <v>41400</v>
      </c>
    </row>
    <row r="62" spans="1:7" ht="13.5" customHeight="1">
      <c r="A62" s="5"/>
      <c r="B62" s="54" t="s">
        <v>32</v>
      </c>
      <c r="C62" s="55"/>
      <c r="D62" s="55"/>
      <c r="E62" s="55"/>
      <c r="F62" s="56"/>
      <c r="G62" s="57">
        <f>SUM(G44:G61)</f>
        <v>2117671.7999999998</v>
      </c>
    </row>
    <row r="63" spans="1:7" ht="12" customHeight="1">
      <c r="A63" s="2"/>
      <c r="B63" s="43"/>
      <c r="C63" s="44"/>
      <c r="D63" s="44"/>
      <c r="E63" s="58"/>
      <c r="F63" s="45"/>
      <c r="G63" s="45"/>
    </row>
    <row r="64" spans="1:7" ht="12" customHeight="1">
      <c r="A64" s="5"/>
      <c r="B64" s="32" t="s">
        <v>33</v>
      </c>
      <c r="C64" s="33"/>
      <c r="D64" s="34"/>
      <c r="E64" s="34"/>
      <c r="F64" s="35"/>
      <c r="G64" s="35"/>
    </row>
    <row r="65" spans="1:7" ht="24" customHeight="1">
      <c r="A65" s="5"/>
      <c r="B65" s="46" t="s">
        <v>34</v>
      </c>
      <c r="C65" s="47" t="s">
        <v>29</v>
      </c>
      <c r="D65" s="47" t="s">
        <v>30</v>
      </c>
      <c r="E65" s="46" t="s">
        <v>17</v>
      </c>
      <c r="F65" s="47" t="s">
        <v>18</v>
      </c>
      <c r="G65" s="46" t="s">
        <v>19</v>
      </c>
    </row>
    <row r="66" spans="1:7" ht="12.75" customHeight="1">
      <c r="A66" s="18"/>
      <c r="B66" s="10"/>
      <c r="C66" s="52"/>
      <c r="D66" s="53"/>
      <c r="E66" s="26"/>
      <c r="F66" s="59"/>
      <c r="G66" s="53"/>
    </row>
    <row r="67" spans="1:7" ht="13.5" customHeight="1">
      <c r="A67" s="5"/>
      <c r="B67" s="60" t="s">
        <v>35</v>
      </c>
      <c r="C67" s="61"/>
      <c r="D67" s="61"/>
      <c r="E67" s="61"/>
      <c r="F67" s="62"/>
      <c r="G67" s="63">
        <f>SUM(G66)</f>
        <v>0</v>
      </c>
    </row>
    <row r="68" spans="1:7" ht="12" customHeight="1">
      <c r="A68" s="2"/>
      <c r="B68" s="77"/>
      <c r="C68" s="77"/>
      <c r="D68" s="77"/>
      <c r="E68" s="77"/>
      <c r="F68" s="78"/>
      <c r="G68" s="78"/>
    </row>
    <row r="69" spans="1:7" ht="12" customHeight="1">
      <c r="A69" s="74"/>
      <c r="B69" s="79" t="s">
        <v>36</v>
      </c>
      <c r="C69" s="80"/>
      <c r="D69" s="80"/>
      <c r="E69" s="80"/>
      <c r="F69" s="80"/>
      <c r="G69" s="81">
        <f>G27+G40+G62+G67</f>
        <v>4172671.8</v>
      </c>
    </row>
    <row r="70" spans="1:7" ht="12" customHeight="1">
      <c r="A70" s="74"/>
      <c r="B70" s="82" t="s">
        <v>37</v>
      </c>
      <c r="C70" s="65"/>
      <c r="D70" s="65"/>
      <c r="E70" s="65"/>
      <c r="F70" s="65"/>
      <c r="G70" s="83">
        <f>G69*0.05</f>
        <v>208633.59</v>
      </c>
    </row>
    <row r="71" spans="1:7" ht="12" customHeight="1">
      <c r="A71" s="74"/>
      <c r="B71" s="84" t="s">
        <v>38</v>
      </c>
      <c r="C71" s="64"/>
      <c r="D71" s="64"/>
      <c r="E71" s="64"/>
      <c r="F71" s="64"/>
      <c r="G71" s="85">
        <f>G70+G69</f>
        <v>4381305.3899999997</v>
      </c>
    </row>
    <row r="72" spans="1:7" ht="12" customHeight="1">
      <c r="A72" s="74"/>
      <c r="B72" s="82" t="s">
        <v>39</v>
      </c>
      <c r="C72" s="65"/>
      <c r="D72" s="65"/>
      <c r="E72" s="65"/>
      <c r="F72" s="65"/>
      <c r="G72" s="83">
        <f>G12</f>
        <v>5400000</v>
      </c>
    </row>
    <row r="73" spans="1:7" ht="12" customHeight="1">
      <c r="A73" s="74"/>
      <c r="B73" s="86" t="s">
        <v>40</v>
      </c>
      <c r="C73" s="87"/>
      <c r="D73" s="87"/>
      <c r="E73" s="87"/>
      <c r="F73" s="87"/>
      <c r="G73" s="88">
        <f>G72-G71</f>
        <v>1018694.6100000003</v>
      </c>
    </row>
    <row r="74" spans="1:7" ht="12" customHeight="1">
      <c r="A74" s="74"/>
      <c r="B74" s="75" t="s">
        <v>41</v>
      </c>
      <c r="C74" s="76"/>
      <c r="D74" s="76"/>
      <c r="E74" s="76"/>
      <c r="F74" s="76"/>
      <c r="G74" s="72"/>
    </row>
    <row r="75" spans="1:7" ht="12.75" customHeight="1" thickBot="1">
      <c r="A75" s="74"/>
      <c r="B75" s="89"/>
      <c r="C75" s="76"/>
      <c r="D75" s="76"/>
      <c r="E75" s="76"/>
      <c r="F75" s="76"/>
      <c r="G75" s="72"/>
    </row>
    <row r="76" spans="1:7" ht="12" customHeight="1">
      <c r="A76" s="74"/>
      <c r="B76" s="100" t="s">
        <v>42</v>
      </c>
      <c r="C76" s="101"/>
      <c r="D76" s="101"/>
      <c r="E76" s="101"/>
      <c r="F76" s="102"/>
      <c r="G76" s="72"/>
    </row>
    <row r="77" spans="1:7" ht="12" customHeight="1">
      <c r="A77" s="74"/>
      <c r="B77" s="103" t="s">
        <v>43</v>
      </c>
      <c r="C77" s="73"/>
      <c r="D77" s="73"/>
      <c r="E77" s="73"/>
      <c r="F77" s="104"/>
      <c r="G77" s="72"/>
    </row>
    <row r="78" spans="1:7" ht="12" customHeight="1">
      <c r="A78" s="74"/>
      <c r="B78" s="103" t="s">
        <v>44</v>
      </c>
      <c r="C78" s="73"/>
      <c r="D78" s="73"/>
      <c r="E78" s="73"/>
      <c r="F78" s="104"/>
      <c r="G78" s="72"/>
    </row>
    <row r="79" spans="1:7" ht="12" customHeight="1">
      <c r="A79" s="74"/>
      <c r="B79" s="103" t="s">
        <v>45</v>
      </c>
      <c r="C79" s="73"/>
      <c r="D79" s="73"/>
      <c r="E79" s="73"/>
      <c r="F79" s="104"/>
      <c r="G79" s="72"/>
    </row>
    <row r="80" spans="1:7" ht="12" customHeight="1">
      <c r="A80" s="74"/>
      <c r="B80" s="103" t="s">
        <v>46</v>
      </c>
      <c r="C80" s="73"/>
      <c r="D80" s="73"/>
      <c r="E80" s="73"/>
      <c r="F80" s="104"/>
      <c r="G80" s="72"/>
    </row>
    <row r="81" spans="1:7" ht="12" customHeight="1">
      <c r="A81" s="74"/>
      <c r="B81" s="103" t="s">
        <v>47</v>
      </c>
      <c r="C81" s="73"/>
      <c r="D81" s="73"/>
      <c r="E81" s="73"/>
      <c r="F81" s="104"/>
      <c r="G81" s="72"/>
    </row>
    <row r="82" spans="1:7" ht="12.75" customHeight="1" thickBot="1">
      <c r="A82" s="74"/>
      <c r="B82" s="105" t="s">
        <v>48</v>
      </c>
      <c r="C82" s="106"/>
      <c r="D82" s="106"/>
      <c r="E82" s="106"/>
      <c r="F82" s="107"/>
      <c r="G82" s="72"/>
    </row>
    <row r="83" spans="1:7" ht="12.75" customHeight="1">
      <c r="A83" s="74"/>
      <c r="B83" s="99"/>
      <c r="C83" s="73"/>
      <c r="D83" s="73"/>
      <c r="E83" s="73"/>
      <c r="F83" s="73"/>
      <c r="G83" s="72"/>
    </row>
    <row r="84" spans="1:7" ht="15" customHeight="1" thickBot="1">
      <c r="A84" s="74"/>
      <c r="B84" s="146" t="s">
        <v>49</v>
      </c>
      <c r="C84" s="147"/>
      <c r="D84" s="98"/>
      <c r="E84" s="66"/>
      <c r="F84" s="66"/>
      <c r="G84" s="72"/>
    </row>
    <row r="85" spans="1:7" ht="12" customHeight="1">
      <c r="A85" s="74"/>
      <c r="B85" s="91" t="s">
        <v>34</v>
      </c>
      <c r="C85" s="67" t="s">
        <v>50</v>
      </c>
      <c r="D85" s="92" t="s">
        <v>51</v>
      </c>
      <c r="E85" s="66"/>
      <c r="F85" s="66"/>
      <c r="G85" s="72"/>
    </row>
    <row r="86" spans="1:7" ht="12" customHeight="1">
      <c r="A86" s="74"/>
      <c r="B86" s="93" t="s">
        <v>52</v>
      </c>
      <c r="C86" s="68">
        <v>1766000</v>
      </c>
      <c r="D86" s="94">
        <f>(C86/C92)</f>
        <v>0.4030761603960098</v>
      </c>
      <c r="E86" s="66"/>
      <c r="F86" s="66"/>
      <c r="G86" s="72"/>
    </row>
    <row r="87" spans="1:7" ht="12" customHeight="1">
      <c r="A87" s="74"/>
      <c r="B87" s="93" t="s">
        <v>53</v>
      </c>
      <c r="C87" s="69">
        <v>0</v>
      </c>
      <c r="D87" s="94">
        <v>0</v>
      </c>
      <c r="E87" s="66"/>
      <c r="F87" s="66"/>
      <c r="G87" s="72"/>
    </row>
    <row r="88" spans="1:7" ht="12" customHeight="1">
      <c r="A88" s="74"/>
      <c r="B88" s="93" t="s">
        <v>54</v>
      </c>
      <c r="C88" s="68">
        <v>289000</v>
      </c>
      <c r="D88" s="94">
        <f>(C88/C92)</f>
        <v>6.5962067018373066E-2</v>
      </c>
      <c r="E88" s="66"/>
      <c r="F88" s="66"/>
      <c r="G88" s="72"/>
    </row>
    <row r="89" spans="1:7" ht="12" customHeight="1">
      <c r="A89" s="74"/>
      <c r="B89" s="93" t="s">
        <v>28</v>
      </c>
      <c r="C89" s="68">
        <v>2117672</v>
      </c>
      <c r="D89" s="94">
        <f>(C89/C92)</f>
        <v>0.48334263801706612</v>
      </c>
      <c r="E89" s="66"/>
      <c r="F89" s="66"/>
      <c r="G89" s="72"/>
    </row>
    <row r="90" spans="1:7" ht="12" customHeight="1">
      <c r="A90" s="74"/>
      <c r="B90" s="93" t="s">
        <v>55</v>
      </c>
      <c r="C90" s="70"/>
      <c r="D90" s="94">
        <f>(C90/C92)</f>
        <v>0</v>
      </c>
      <c r="E90" s="71"/>
      <c r="F90" s="71"/>
      <c r="G90" s="72"/>
    </row>
    <row r="91" spans="1:7" ht="12" customHeight="1">
      <c r="A91" s="74"/>
      <c r="B91" s="93" t="s">
        <v>56</v>
      </c>
      <c r="C91" s="70">
        <v>208634</v>
      </c>
      <c r="D91" s="94">
        <f>(C91/C92)</f>
        <v>4.7619134568551019E-2</v>
      </c>
      <c r="E91" s="71"/>
      <c r="F91" s="71"/>
      <c r="G91" s="72"/>
    </row>
    <row r="92" spans="1:7" ht="12.75" customHeight="1" thickBot="1">
      <c r="A92" s="74"/>
      <c r="B92" s="95" t="s">
        <v>57</v>
      </c>
      <c r="C92" s="96">
        <f>SUM(C86:C91)</f>
        <v>4381306</v>
      </c>
      <c r="D92" s="97">
        <f>SUM(D86:D91)</f>
        <v>1</v>
      </c>
      <c r="E92" s="71"/>
      <c r="F92" s="71"/>
      <c r="G92" s="72"/>
    </row>
    <row r="93" spans="1:7" ht="12" customHeight="1">
      <c r="A93" s="74"/>
      <c r="B93" s="89"/>
      <c r="C93" s="76"/>
      <c r="D93" s="76"/>
      <c r="E93" s="76"/>
      <c r="F93" s="76"/>
      <c r="G93" s="72"/>
    </row>
    <row r="94" spans="1:7" ht="12.75" customHeight="1">
      <c r="A94" s="74"/>
      <c r="B94" s="90"/>
      <c r="C94" s="76"/>
      <c r="D94" s="76"/>
      <c r="E94" s="76"/>
      <c r="F94" s="76"/>
      <c r="G94" s="72"/>
    </row>
    <row r="95" spans="1:7" ht="28.5" customHeight="1" thickBot="1">
      <c r="B95" s="122"/>
      <c r="C95" s="123" t="s">
        <v>105</v>
      </c>
      <c r="D95" s="124"/>
      <c r="E95" s="125"/>
    </row>
    <row r="96" spans="1:7" ht="11.25" customHeight="1" thickBot="1">
      <c r="B96" s="126" t="s">
        <v>34</v>
      </c>
      <c r="C96" s="127" t="s">
        <v>102</v>
      </c>
      <c r="D96" s="128" t="s">
        <v>103</v>
      </c>
      <c r="E96" s="128" t="s">
        <v>104</v>
      </c>
    </row>
    <row r="97" spans="2:5" ht="11.25" customHeight="1" thickBot="1">
      <c r="B97" s="129" t="s">
        <v>106</v>
      </c>
      <c r="C97" s="130">
        <v>2000</v>
      </c>
      <c r="D97" s="130">
        <v>3000</v>
      </c>
      <c r="E97" s="131">
        <v>4000</v>
      </c>
    </row>
    <row r="98" spans="2:5" ht="11.25" customHeight="1" thickBot="1">
      <c r="B98" s="132" t="s">
        <v>107</v>
      </c>
      <c r="C98" s="135">
        <v>2190</v>
      </c>
      <c r="D98" s="135">
        <f>G71/D97</f>
        <v>1460.4351299999998</v>
      </c>
      <c r="E98" s="134">
        <f>G71/E97</f>
        <v>1095.3263474999999</v>
      </c>
    </row>
    <row r="99" spans="2:5" ht="11.25" customHeight="1">
      <c r="B99" s="133"/>
      <c r="C99"/>
      <c r="D99"/>
      <c r="E99"/>
    </row>
  </sheetData>
  <mergeCells count="8">
    <mergeCell ref="B84:C84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90" orientation="portrait" horizontalDpi="300" verticalDpi="300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9"/>
  <sheetViews>
    <sheetView tabSelected="1" topLeftCell="A51" zoomScale="120" zoomScaleNormal="120" workbookViewId="0">
      <selection activeCell="C16" sqref="C16"/>
    </sheetView>
  </sheetViews>
  <sheetFormatPr baseColWidth="10" defaultColWidth="10.88671875" defaultRowHeight="11.25" customHeight="1"/>
  <cols>
    <col min="1" max="1" width="4.44140625" style="1" customWidth="1"/>
    <col min="2" max="2" width="29.88671875" style="1" customWidth="1"/>
    <col min="3" max="3" width="13.109375" style="1" customWidth="1"/>
    <col min="4" max="4" width="7" style="1" customWidth="1"/>
    <col min="5" max="5" width="18" style="1" customWidth="1"/>
    <col min="6" max="6" width="8.6640625" style="1" customWidth="1"/>
    <col min="7" max="7" width="9.6640625" style="1" customWidth="1"/>
    <col min="8" max="255" width="10.88671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43" t="s">
        <v>59</v>
      </c>
      <c r="D9" s="7"/>
      <c r="E9" s="150" t="s">
        <v>67</v>
      </c>
      <c r="F9" s="151"/>
      <c r="G9" s="144">
        <v>3000</v>
      </c>
    </row>
    <row r="10" spans="1:7" ht="22.2" customHeight="1">
      <c r="A10" s="5"/>
      <c r="B10" s="8" t="s">
        <v>1</v>
      </c>
      <c r="C10" s="139" t="s">
        <v>60</v>
      </c>
      <c r="D10" s="9"/>
      <c r="E10" s="148" t="s">
        <v>2</v>
      </c>
      <c r="F10" s="149"/>
      <c r="G10" s="109" t="s">
        <v>63</v>
      </c>
    </row>
    <row r="11" spans="1:7" ht="18" customHeight="1">
      <c r="A11" s="5"/>
      <c r="B11" s="8" t="s">
        <v>3</v>
      </c>
      <c r="C11" s="140" t="s">
        <v>61</v>
      </c>
      <c r="D11" s="9"/>
      <c r="E11" s="148" t="s">
        <v>108</v>
      </c>
      <c r="F11" s="149"/>
      <c r="G11" s="110">
        <v>1800</v>
      </c>
    </row>
    <row r="12" spans="1:7" ht="11.25" customHeight="1">
      <c r="A12" s="5"/>
      <c r="B12" s="8" t="s">
        <v>4</v>
      </c>
      <c r="C12" s="140" t="s">
        <v>62</v>
      </c>
      <c r="D12" s="9"/>
      <c r="E12" s="137" t="s">
        <v>5</v>
      </c>
      <c r="F12" s="138"/>
      <c r="G12" s="110">
        <f>+G11*G9</f>
        <v>5400000</v>
      </c>
    </row>
    <row r="13" spans="1:7" ht="24" customHeight="1">
      <c r="A13" s="5"/>
      <c r="B13" s="8" t="s">
        <v>6</v>
      </c>
      <c r="C13" s="141" t="s">
        <v>125</v>
      </c>
      <c r="D13" s="9"/>
      <c r="E13" s="148" t="s">
        <v>7</v>
      </c>
      <c r="F13" s="149"/>
      <c r="G13" s="111" t="s">
        <v>64</v>
      </c>
    </row>
    <row r="14" spans="1:7" ht="25.2" customHeight="1">
      <c r="A14" s="5"/>
      <c r="B14" s="8" t="s">
        <v>8</v>
      </c>
      <c r="C14" s="141" t="s">
        <v>126</v>
      </c>
      <c r="D14" s="9"/>
      <c r="E14" s="148" t="s">
        <v>9</v>
      </c>
      <c r="F14" s="149"/>
      <c r="G14" s="112" t="s">
        <v>65</v>
      </c>
    </row>
    <row r="15" spans="1:7" ht="17.399999999999999" customHeight="1">
      <c r="A15" s="5"/>
      <c r="B15" s="8" t="s">
        <v>10</v>
      </c>
      <c r="C15" s="142">
        <v>44727</v>
      </c>
      <c r="D15" s="9"/>
      <c r="E15" s="152" t="s">
        <v>11</v>
      </c>
      <c r="F15" s="153"/>
      <c r="G15" s="112" t="s">
        <v>66</v>
      </c>
    </row>
    <row r="16" spans="1:7" ht="12" customHeight="1">
      <c r="A16" s="2"/>
      <c r="B16" s="13"/>
      <c r="C16" s="14"/>
      <c r="D16" s="15"/>
      <c r="E16" s="16"/>
      <c r="F16" s="16"/>
      <c r="G16" s="17"/>
    </row>
    <row r="17" spans="1:7" ht="12" customHeight="1">
      <c r="A17" s="18"/>
      <c r="B17" s="154" t="s">
        <v>12</v>
      </c>
      <c r="C17" s="155"/>
      <c r="D17" s="155"/>
      <c r="E17" s="155"/>
      <c r="F17" s="155"/>
      <c r="G17" s="155"/>
    </row>
    <row r="18" spans="1:7" ht="12" customHeight="1">
      <c r="A18" s="2"/>
      <c r="B18" s="19"/>
      <c r="C18" s="20"/>
      <c r="D18" s="20"/>
      <c r="E18" s="20"/>
      <c r="F18" s="21"/>
      <c r="G18" s="21"/>
    </row>
    <row r="19" spans="1:7" ht="12" customHeight="1">
      <c r="A19" s="5"/>
      <c r="B19" s="22" t="s">
        <v>13</v>
      </c>
      <c r="C19" s="23"/>
      <c r="D19" s="24"/>
      <c r="E19" s="24"/>
      <c r="F19" s="24"/>
      <c r="G19" s="24"/>
    </row>
    <row r="20" spans="1:7" ht="44.25" customHeight="1">
      <c r="A20" s="18"/>
      <c r="B20" s="25" t="s">
        <v>14</v>
      </c>
      <c r="C20" s="25" t="s">
        <v>15</v>
      </c>
      <c r="D20" s="25" t="s">
        <v>111</v>
      </c>
      <c r="E20" s="25" t="s">
        <v>17</v>
      </c>
      <c r="F20" s="25" t="s">
        <v>18</v>
      </c>
      <c r="G20" s="25" t="s">
        <v>19</v>
      </c>
    </row>
    <row r="21" spans="1:7" ht="12.75" customHeight="1">
      <c r="A21" s="18"/>
      <c r="B21" s="113" t="s">
        <v>68</v>
      </c>
      <c r="C21" s="114" t="s">
        <v>69</v>
      </c>
      <c r="D21" s="114">
        <v>208</v>
      </c>
      <c r="E21" s="115" t="s">
        <v>70</v>
      </c>
      <c r="F21" s="116">
        <v>2200</v>
      </c>
      <c r="G21" s="116">
        <f t="shared" ref="G21:G26" si="0">+F21*D21</f>
        <v>457600</v>
      </c>
    </row>
    <row r="22" spans="1:7" ht="12.75" customHeight="1">
      <c r="A22" s="18"/>
      <c r="B22" s="113" t="s">
        <v>71</v>
      </c>
      <c r="C22" s="114" t="s">
        <v>20</v>
      </c>
      <c r="D22" s="114">
        <v>14</v>
      </c>
      <c r="E22" s="115" t="s">
        <v>72</v>
      </c>
      <c r="F22" s="116">
        <v>28000</v>
      </c>
      <c r="G22" s="116">
        <f t="shared" si="0"/>
        <v>392000</v>
      </c>
    </row>
    <row r="23" spans="1:7" ht="12.75" customHeight="1">
      <c r="A23" s="18"/>
      <c r="B23" s="113" t="s">
        <v>73</v>
      </c>
      <c r="C23" s="114" t="s">
        <v>20</v>
      </c>
      <c r="D23" s="114">
        <v>8</v>
      </c>
      <c r="E23" s="115" t="s">
        <v>74</v>
      </c>
      <c r="F23" s="116">
        <v>28000</v>
      </c>
      <c r="G23" s="116">
        <f t="shared" si="0"/>
        <v>224000</v>
      </c>
    </row>
    <row r="24" spans="1:7" ht="12.75" customHeight="1">
      <c r="A24" s="18"/>
      <c r="B24" s="113" t="s">
        <v>115</v>
      </c>
      <c r="C24" s="114" t="s">
        <v>20</v>
      </c>
      <c r="D24" s="114">
        <v>6</v>
      </c>
      <c r="E24" s="115" t="s">
        <v>116</v>
      </c>
      <c r="F24" s="116">
        <v>28000</v>
      </c>
      <c r="G24" s="116">
        <f t="shared" si="0"/>
        <v>168000</v>
      </c>
    </row>
    <row r="25" spans="1:7" ht="25.5" customHeight="1">
      <c r="A25" s="18"/>
      <c r="B25" s="113" t="s">
        <v>75</v>
      </c>
      <c r="C25" s="114" t="s">
        <v>20</v>
      </c>
      <c r="D25" s="114">
        <v>6</v>
      </c>
      <c r="E25" s="115" t="s">
        <v>76</v>
      </c>
      <c r="F25" s="116">
        <v>28000</v>
      </c>
      <c r="G25" s="116">
        <f t="shared" si="0"/>
        <v>168000</v>
      </c>
    </row>
    <row r="26" spans="1:7" ht="12.75" customHeight="1">
      <c r="A26" s="18"/>
      <c r="B26" s="113" t="s">
        <v>77</v>
      </c>
      <c r="C26" s="114" t="s">
        <v>20</v>
      </c>
      <c r="D26" s="114">
        <v>20</v>
      </c>
      <c r="E26" s="115" t="s">
        <v>109</v>
      </c>
      <c r="F26" s="116">
        <v>28000</v>
      </c>
      <c r="G26" s="116">
        <f t="shared" si="0"/>
        <v>560000</v>
      </c>
    </row>
    <row r="27" spans="1:7" ht="12.75" customHeight="1">
      <c r="A27" s="18"/>
      <c r="B27" s="27" t="s">
        <v>21</v>
      </c>
      <c r="C27" s="28"/>
      <c r="D27" s="28"/>
      <c r="E27" s="28"/>
      <c r="F27" s="29"/>
      <c r="G27" s="30">
        <f>SUM(G21:G26)</f>
        <v>1969600</v>
      </c>
    </row>
    <row r="28" spans="1:7" ht="12" customHeight="1">
      <c r="A28" s="2"/>
      <c r="B28" s="19"/>
      <c r="C28" s="21"/>
      <c r="D28" s="21"/>
      <c r="E28" s="21"/>
      <c r="F28" s="31"/>
      <c r="G28" s="31"/>
    </row>
    <row r="29" spans="1:7" ht="12" customHeight="1">
      <c r="A29" s="5"/>
      <c r="B29" s="32" t="s">
        <v>22</v>
      </c>
      <c r="C29" s="33"/>
      <c r="D29" s="34"/>
      <c r="E29" s="34"/>
      <c r="F29" s="35"/>
      <c r="G29" s="35"/>
    </row>
    <row r="30" spans="1:7" ht="24" customHeight="1">
      <c r="A30" s="5"/>
      <c r="B30" s="36" t="s">
        <v>14</v>
      </c>
      <c r="C30" s="37" t="s">
        <v>15</v>
      </c>
      <c r="D30" s="37" t="s">
        <v>16</v>
      </c>
      <c r="E30" s="36" t="s">
        <v>17</v>
      </c>
      <c r="F30" s="37" t="s">
        <v>18</v>
      </c>
      <c r="G30" s="36" t="s">
        <v>19</v>
      </c>
    </row>
    <row r="31" spans="1:7" ht="12" customHeight="1">
      <c r="A31" s="5"/>
      <c r="B31" s="39">
        <v>0</v>
      </c>
      <c r="C31" s="39" t="s">
        <v>58</v>
      </c>
      <c r="D31" s="39">
        <v>0</v>
      </c>
      <c r="E31" s="39">
        <v>0</v>
      </c>
      <c r="F31" s="38">
        <v>0</v>
      </c>
      <c r="G31" s="38">
        <v>0</v>
      </c>
    </row>
    <row r="32" spans="1:7" ht="12" customHeight="1">
      <c r="A32" s="5"/>
      <c r="B32" s="40" t="s">
        <v>23</v>
      </c>
      <c r="C32" s="41"/>
      <c r="D32" s="41"/>
      <c r="E32" s="41"/>
      <c r="F32" s="42"/>
      <c r="G32" s="42"/>
    </row>
    <row r="33" spans="1:11" ht="12" customHeight="1">
      <c r="A33" s="2"/>
      <c r="B33" s="43"/>
      <c r="C33" s="44"/>
      <c r="D33" s="44"/>
      <c r="E33" s="44"/>
      <c r="F33" s="45"/>
      <c r="G33" s="45"/>
    </row>
    <row r="34" spans="1:11" ht="12" customHeight="1">
      <c r="A34" s="5"/>
      <c r="B34" s="32" t="s">
        <v>24</v>
      </c>
      <c r="C34" s="33"/>
      <c r="D34" s="34"/>
      <c r="E34" s="34"/>
      <c r="F34" s="35"/>
      <c r="G34" s="35"/>
    </row>
    <row r="35" spans="1:11" ht="24" customHeight="1">
      <c r="A35" s="5"/>
      <c r="B35" s="46" t="s">
        <v>14</v>
      </c>
      <c r="C35" s="46" t="s">
        <v>15</v>
      </c>
      <c r="D35" s="46" t="s">
        <v>16</v>
      </c>
      <c r="E35" s="46" t="s">
        <v>17</v>
      </c>
      <c r="F35" s="47" t="s">
        <v>18</v>
      </c>
      <c r="G35" s="46" t="s">
        <v>19</v>
      </c>
    </row>
    <row r="36" spans="1:11" ht="12.75" customHeight="1">
      <c r="A36" s="18"/>
      <c r="B36" s="113" t="s">
        <v>78</v>
      </c>
      <c r="C36" s="114" t="s">
        <v>25</v>
      </c>
      <c r="D36" s="114">
        <v>0.16</v>
      </c>
      <c r="E36" s="115" t="s">
        <v>79</v>
      </c>
      <c r="F36" s="116">
        <v>200000</v>
      </c>
      <c r="G36" s="116">
        <f>+F36*D36</f>
        <v>32000</v>
      </c>
    </row>
    <row r="37" spans="1:11" ht="12.75" customHeight="1">
      <c r="A37" s="18"/>
      <c r="B37" s="113" t="s">
        <v>80</v>
      </c>
      <c r="C37" s="114" t="s">
        <v>25</v>
      </c>
      <c r="D37" s="114">
        <v>0.16</v>
      </c>
      <c r="E37" s="115" t="s">
        <v>79</v>
      </c>
      <c r="F37" s="116">
        <v>200000</v>
      </c>
      <c r="G37" s="116">
        <f>+D37*F37</f>
        <v>32000</v>
      </c>
    </row>
    <row r="38" spans="1:11" ht="12.75" customHeight="1">
      <c r="A38" s="18"/>
      <c r="B38" s="113" t="s">
        <v>81</v>
      </c>
      <c r="C38" s="114" t="s">
        <v>82</v>
      </c>
      <c r="D38" s="114">
        <v>2</v>
      </c>
      <c r="E38" s="115" t="s">
        <v>83</v>
      </c>
      <c r="F38" s="116">
        <v>100000</v>
      </c>
      <c r="G38" s="116">
        <v>200000</v>
      </c>
    </row>
    <row r="39" spans="1:11" ht="12.75" customHeight="1">
      <c r="A39" s="18"/>
      <c r="B39" s="113" t="s">
        <v>84</v>
      </c>
      <c r="C39" s="114" t="s">
        <v>25</v>
      </c>
      <c r="D39" s="114">
        <v>0.25</v>
      </c>
      <c r="E39" s="115" t="s">
        <v>112</v>
      </c>
      <c r="F39" s="116">
        <v>100000</v>
      </c>
      <c r="G39" s="116">
        <f t="shared" ref="G39" si="1">+F39*D39</f>
        <v>25000</v>
      </c>
    </row>
    <row r="40" spans="1:11" ht="12.75" customHeight="1">
      <c r="A40" s="5"/>
      <c r="B40" s="48" t="s">
        <v>26</v>
      </c>
      <c r="C40" s="49"/>
      <c r="D40" s="49"/>
      <c r="E40" s="49"/>
      <c r="F40" s="50"/>
      <c r="G40" s="51">
        <f>SUM(G36:G39)</f>
        <v>289000</v>
      </c>
    </row>
    <row r="41" spans="1:11" ht="12" customHeight="1">
      <c r="A41" s="2"/>
      <c r="B41" s="43"/>
      <c r="C41" s="44"/>
      <c r="D41" s="44"/>
      <c r="E41" s="44"/>
      <c r="F41" s="45"/>
      <c r="G41" s="45"/>
    </row>
    <row r="42" spans="1:11" ht="12" customHeight="1">
      <c r="A42" s="5"/>
      <c r="B42" s="32" t="s">
        <v>27</v>
      </c>
      <c r="C42" s="33"/>
      <c r="D42" s="34"/>
      <c r="E42" s="34"/>
      <c r="F42" s="35"/>
      <c r="G42" s="35"/>
    </row>
    <row r="43" spans="1:11" ht="24" customHeight="1">
      <c r="A43" s="5"/>
      <c r="B43" s="47" t="s">
        <v>28</v>
      </c>
      <c r="C43" s="47" t="s">
        <v>29</v>
      </c>
      <c r="D43" s="47" t="s">
        <v>30</v>
      </c>
      <c r="E43" s="47" t="s">
        <v>17</v>
      </c>
      <c r="F43" s="47" t="s">
        <v>18</v>
      </c>
      <c r="G43" s="47" t="s">
        <v>19</v>
      </c>
      <c r="K43" s="108"/>
    </row>
    <row r="44" spans="1:11" ht="12.75" customHeight="1">
      <c r="A44" s="18"/>
      <c r="B44" s="118" t="s">
        <v>31</v>
      </c>
      <c r="C44" s="119"/>
      <c r="D44" s="119"/>
      <c r="E44" s="119"/>
      <c r="F44" s="120"/>
      <c r="G44" s="119"/>
      <c r="K44" s="108"/>
    </row>
    <row r="45" spans="1:11" ht="12.75" customHeight="1">
      <c r="A45" s="18"/>
      <c r="B45" s="113" t="s">
        <v>85</v>
      </c>
      <c r="C45" s="114" t="s">
        <v>124</v>
      </c>
      <c r="D45" s="117">
        <v>416</v>
      </c>
      <c r="E45" s="115" t="s">
        <v>117</v>
      </c>
      <c r="F45" s="116">
        <f>Nogal!F45*'Al 22.06.22'!$I$45</f>
        <v>1158.905</v>
      </c>
      <c r="G45" s="116">
        <f t="shared" ref="G45:G46" si="2">+F45*D45</f>
        <v>482104.48</v>
      </c>
      <c r="I45" s="145">
        <v>1.0449999999999999</v>
      </c>
      <c r="K45" s="108"/>
    </row>
    <row r="46" spans="1:11" ht="12.75" customHeight="1">
      <c r="A46" s="18"/>
      <c r="B46" s="113" t="s">
        <v>86</v>
      </c>
      <c r="C46" s="114" t="s">
        <v>124</v>
      </c>
      <c r="D46" s="117">
        <v>280</v>
      </c>
      <c r="E46" s="114" t="s">
        <v>87</v>
      </c>
      <c r="F46" s="116">
        <f>Nogal!F46*'Al 22.06.22'!$I$45</f>
        <v>1082.6199999999999</v>
      </c>
      <c r="G46" s="116">
        <f t="shared" si="2"/>
        <v>303133.59999999998</v>
      </c>
    </row>
    <row r="47" spans="1:11" ht="12.75" customHeight="1">
      <c r="A47" s="18"/>
      <c r="B47" s="113" t="s">
        <v>88</v>
      </c>
      <c r="C47" s="114" t="s">
        <v>89</v>
      </c>
      <c r="D47" s="117">
        <v>5</v>
      </c>
      <c r="E47" s="114" t="s">
        <v>90</v>
      </c>
      <c r="F47" s="116">
        <f>Nogal!F47*'Al 22.06.22'!$I$45</f>
        <v>8493.76</v>
      </c>
      <c r="G47" s="116">
        <v>40640</v>
      </c>
    </row>
    <row r="48" spans="1:11" ht="12.75" customHeight="1">
      <c r="A48" s="18"/>
      <c r="B48" s="118" t="s">
        <v>91</v>
      </c>
      <c r="C48" s="119"/>
      <c r="D48" s="119"/>
      <c r="E48" s="119"/>
      <c r="F48" s="116">
        <f>Nogal!F48*'Al 22.06.22'!$I$45</f>
        <v>0</v>
      </c>
      <c r="G48" s="119"/>
    </row>
    <row r="49" spans="1:7" ht="12.75" customHeight="1">
      <c r="A49" s="18"/>
      <c r="B49" s="113" t="s">
        <v>92</v>
      </c>
      <c r="C49" s="114" t="s">
        <v>89</v>
      </c>
      <c r="D49" s="117">
        <v>1.8</v>
      </c>
      <c r="E49" s="115" t="s">
        <v>70</v>
      </c>
      <c r="F49" s="116">
        <f>Nogal!F49*'Al 22.06.22'!$I$45</f>
        <v>12974.72</v>
      </c>
      <c r="G49" s="116">
        <f>+F49*D49</f>
        <v>23354.495999999999</v>
      </c>
    </row>
    <row r="50" spans="1:7" ht="12.75" customHeight="1">
      <c r="A50" s="18"/>
      <c r="B50" s="113" t="s">
        <v>93</v>
      </c>
      <c r="C50" s="114" t="s">
        <v>89</v>
      </c>
      <c r="D50" s="117">
        <v>23</v>
      </c>
      <c r="E50" s="115" t="s">
        <v>70</v>
      </c>
      <c r="F50" s="116">
        <f>Nogal!F50*'Al 22.06.22'!$I$45</f>
        <v>3491.3449999999998</v>
      </c>
      <c r="G50" s="116">
        <f>+F50*D50</f>
        <v>80300.934999999998</v>
      </c>
    </row>
    <row r="51" spans="1:7" ht="12.75" customHeight="1">
      <c r="A51" s="18"/>
      <c r="B51" s="113" t="s">
        <v>94</v>
      </c>
      <c r="C51" s="114" t="s">
        <v>89</v>
      </c>
      <c r="D51" s="117">
        <v>0.9</v>
      </c>
      <c r="E51" s="115" t="s">
        <v>113</v>
      </c>
      <c r="F51" s="116">
        <f>Nogal!F51*'Al 22.06.22'!$I$45</f>
        <v>38152.949999999997</v>
      </c>
      <c r="G51" s="116">
        <f>+F51*D51</f>
        <v>34337.654999999999</v>
      </c>
    </row>
    <row r="52" spans="1:7" ht="12.75" customHeight="1">
      <c r="A52" s="18"/>
      <c r="B52" s="121" t="s">
        <v>95</v>
      </c>
      <c r="C52" s="114"/>
      <c r="D52" s="117"/>
      <c r="E52" s="115"/>
      <c r="F52" s="116">
        <f>Nogal!F52*'Al 22.06.22'!$I$45</f>
        <v>0</v>
      </c>
      <c r="G52" s="116"/>
    </row>
    <row r="53" spans="1:7" ht="12.75" customHeight="1">
      <c r="A53" s="18"/>
      <c r="B53" s="113" t="s">
        <v>96</v>
      </c>
      <c r="C53" s="114" t="s">
        <v>89</v>
      </c>
      <c r="D53" s="117">
        <v>2</v>
      </c>
      <c r="E53" s="115" t="s">
        <v>114</v>
      </c>
      <c r="F53" s="116">
        <f>Nogal!F53*'Al 22.06.22'!$I$45</f>
        <v>21192.6</v>
      </c>
      <c r="G53" s="116">
        <f t="shared" ref="G53" si="3">+F53*D53</f>
        <v>42385.2</v>
      </c>
    </row>
    <row r="54" spans="1:7" ht="12.75" customHeight="1">
      <c r="A54" s="18"/>
      <c r="B54" s="113" t="s">
        <v>110</v>
      </c>
      <c r="C54" s="114" t="s">
        <v>89</v>
      </c>
      <c r="D54" s="117">
        <v>0.9</v>
      </c>
      <c r="E54" s="115" t="s">
        <v>114</v>
      </c>
      <c r="F54" s="116">
        <f>Nogal!F54*'Al 22.06.22'!$I$45</f>
        <v>73773.864999999991</v>
      </c>
      <c r="G54" s="116">
        <v>70597</v>
      </c>
    </row>
    <row r="55" spans="1:7" ht="12.75" customHeight="1">
      <c r="A55" s="18"/>
      <c r="B55" s="121" t="s">
        <v>97</v>
      </c>
      <c r="C55" s="114"/>
      <c r="D55" s="117"/>
      <c r="E55" s="115"/>
      <c r="F55" s="116">
        <f>Nogal!F55*'Al 22.06.22'!$I$45</f>
        <v>0</v>
      </c>
      <c r="G55" s="116"/>
    </row>
    <row r="56" spans="1:7" ht="12.75" customHeight="1">
      <c r="A56" s="18"/>
      <c r="B56" s="113" t="s">
        <v>122</v>
      </c>
      <c r="C56" s="114" t="s">
        <v>89</v>
      </c>
      <c r="D56" s="117">
        <v>30</v>
      </c>
      <c r="E56" s="115" t="s">
        <v>123</v>
      </c>
      <c r="F56" s="116">
        <f>Nogal!F56*'Al 22.06.22'!$I$45</f>
        <v>10450</v>
      </c>
      <c r="G56" s="116">
        <v>300000</v>
      </c>
    </row>
    <row r="57" spans="1:7" ht="12.75" customHeight="1">
      <c r="A57" s="18"/>
      <c r="B57" s="113" t="s">
        <v>119</v>
      </c>
      <c r="C57" s="114" t="s">
        <v>118</v>
      </c>
      <c r="D57" s="117">
        <v>830</v>
      </c>
      <c r="E57" s="115" t="s">
        <v>90</v>
      </c>
      <c r="F57" s="116">
        <f>Nogal!F57*'Al 22.06.22'!$I$45</f>
        <v>696388</v>
      </c>
      <c r="G57" s="116">
        <v>666400</v>
      </c>
    </row>
    <row r="58" spans="1:7" ht="12.75" customHeight="1">
      <c r="A58" s="18"/>
      <c r="B58" s="113" t="s">
        <v>120</v>
      </c>
      <c r="C58" s="114" t="s">
        <v>89</v>
      </c>
      <c r="D58" s="117">
        <v>1</v>
      </c>
      <c r="E58" s="115" t="s">
        <v>121</v>
      </c>
      <c r="F58" s="116">
        <f>Nogal!F58*'Al 22.06.22'!$I$45</f>
        <v>26125</v>
      </c>
      <c r="G58" s="116">
        <v>25000</v>
      </c>
    </row>
    <row r="59" spans="1:7" ht="12.75" customHeight="1">
      <c r="A59" s="18"/>
      <c r="B59" s="121" t="s">
        <v>98</v>
      </c>
      <c r="C59" s="114"/>
      <c r="D59" s="117"/>
      <c r="E59" s="115"/>
      <c r="F59" s="116">
        <f>Nogal!F59*'Al 22.06.22'!$I$45</f>
        <v>0</v>
      </c>
      <c r="G59" s="116"/>
    </row>
    <row r="60" spans="1:7" ht="12.75" customHeight="1">
      <c r="A60" s="18"/>
      <c r="B60" s="113" t="s">
        <v>99</v>
      </c>
      <c r="C60" s="114" t="s">
        <v>89</v>
      </c>
      <c r="D60" s="117">
        <v>4</v>
      </c>
      <c r="E60" s="115" t="s">
        <v>76</v>
      </c>
      <c r="F60" s="116">
        <f>Nogal!F60*'Al 22.06.22'!$I$45</f>
        <v>12958</v>
      </c>
      <c r="G60" s="116">
        <f t="shared" ref="G60" si="4">+F60*D60</f>
        <v>51832</v>
      </c>
    </row>
    <row r="61" spans="1:7" ht="12.75" customHeight="1">
      <c r="A61" s="18"/>
      <c r="B61" s="113" t="s">
        <v>100</v>
      </c>
      <c r="C61" s="114" t="s">
        <v>89</v>
      </c>
      <c r="D61" s="117">
        <v>3</v>
      </c>
      <c r="E61" s="115" t="s">
        <v>101</v>
      </c>
      <c r="F61" s="116">
        <f>Nogal!F61*'Al 22.06.22'!$I$45</f>
        <v>16929</v>
      </c>
      <c r="G61" s="116">
        <v>41400</v>
      </c>
    </row>
    <row r="62" spans="1:7" ht="13.5" customHeight="1">
      <c r="A62" s="5"/>
      <c r="B62" s="54" t="s">
        <v>32</v>
      </c>
      <c r="C62" s="55"/>
      <c r="D62" s="55"/>
      <c r="E62" s="55"/>
      <c r="F62" s="56"/>
      <c r="G62" s="57">
        <f>SUM(G44:G61)</f>
        <v>2161485.3659999999</v>
      </c>
    </row>
    <row r="63" spans="1:7" ht="12" customHeight="1">
      <c r="A63" s="2"/>
      <c r="B63" s="43"/>
      <c r="C63" s="44"/>
      <c r="D63" s="44"/>
      <c r="E63" s="58"/>
      <c r="F63" s="45"/>
      <c r="G63" s="45"/>
    </row>
    <row r="64" spans="1:7" ht="12" customHeight="1">
      <c r="A64" s="5"/>
      <c r="B64" s="32" t="s">
        <v>33</v>
      </c>
      <c r="C64" s="33"/>
      <c r="D64" s="34"/>
      <c r="E64" s="34"/>
      <c r="F64" s="35"/>
      <c r="G64" s="35"/>
    </row>
    <row r="65" spans="1:7" ht="24" customHeight="1">
      <c r="A65" s="5"/>
      <c r="B65" s="46" t="s">
        <v>34</v>
      </c>
      <c r="C65" s="47" t="s">
        <v>29</v>
      </c>
      <c r="D65" s="47" t="s">
        <v>30</v>
      </c>
      <c r="E65" s="46" t="s">
        <v>17</v>
      </c>
      <c r="F65" s="47" t="s">
        <v>18</v>
      </c>
      <c r="G65" s="46" t="s">
        <v>19</v>
      </c>
    </row>
    <row r="66" spans="1:7" ht="12.75" customHeight="1">
      <c r="A66" s="18"/>
      <c r="B66" s="136"/>
      <c r="C66" s="52"/>
      <c r="D66" s="53"/>
      <c r="E66" s="26"/>
      <c r="F66" s="59"/>
      <c r="G66" s="53"/>
    </row>
    <row r="67" spans="1:7" ht="13.5" customHeight="1">
      <c r="A67" s="5"/>
      <c r="B67" s="60" t="s">
        <v>35</v>
      </c>
      <c r="C67" s="61"/>
      <c r="D67" s="61"/>
      <c r="E67" s="61"/>
      <c r="F67" s="62"/>
      <c r="G67" s="63">
        <f>SUM(G66)</f>
        <v>0</v>
      </c>
    </row>
    <row r="68" spans="1:7" ht="12" customHeight="1">
      <c r="A68" s="2"/>
      <c r="B68" s="77"/>
      <c r="C68" s="77"/>
      <c r="D68" s="77"/>
      <c r="E68" s="77"/>
      <c r="F68" s="78"/>
      <c r="G68" s="78"/>
    </row>
    <row r="69" spans="1:7" ht="12" customHeight="1">
      <c r="A69" s="74"/>
      <c r="B69" s="79" t="s">
        <v>36</v>
      </c>
      <c r="C69" s="80"/>
      <c r="D69" s="80"/>
      <c r="E69" s="80"/>
      <c r="F69" s="80"/>
      <c r="G69" s="81">
        <f>G27+G40+G62+G67</f>
        <v>4420085.3660000004</v>
      </c>
    </row>
    <row r="70" spans="1:7" ht="12" customHeight="1">
      <c r="A70" s="74"/>
      <c r="B70" s="82" t="s">
        <v>37</v>
      </c>
      <c r="C70" s="65"/>
      <c r="D70" s="65"/>
      <c r="E70" s="65"/>
      <c r="F70" s="65"/>
      <c r="G70" s="83">
        <f>G69*0.05</f>
        <v>221004.26830000003</v>
      </c>
    </row>
    <row r="71" spans="1:7" ht="12" customHeight="1">
      <c r="A71" s="74"/>
      <c r="B71" s="84" t="s">
        <v>38</v>
      </c>
      <c r="C71" s="64"/>
      <c r="D71" s="64"/>
      <c r="E71" s="64"/>
      <c r="F71" s="64"/>
      <c r="G71" s="85">
        <f>G70+G69</f>
        <v>4641089.6343</v>
      </c>
    </row>
    <row r="72" spans="1:7" ht="12" customHeight="1">
      <c r="A72" s="74"/>
      <c r="B72" s="82" t="s">
        <v>39</v>
      </c>
      <c r="C72" s="65"/>
      <c r="D72" s="65"/>
      <c r="E72" s="65"/>
      <c r="F72" s="65"/>
      <c r="G72" s="83">
        <f>G12</f>
        <v>5400000</v>
      </c>
    </row>
    <row r="73" spans="1:7" ht="12" customHeight="1">
      <c r="A73" s="74"/>
      <c r="B73" s="86" t="s">
        <v>40</v>
      </c>
      <c r="C73" s="87"/>
      <c r="D73" s="87"/>
      <c r="E73" s="87"/>
      <c r="F73" s="87"/>
      <c r="G73" s="88">
        <f>G72-G71</f>
        <v>758910.36569999997</v>
      </c>
    </row>
    <row r="74" spans="1:7" ht="12" customHeight="1">
      <c r="A74" s="74"/>
      <c r="B74" s="75" t="s">
        <v>41</v>
      </c>
      <c r="C74" s="76"/>
      <c r="D74" s="76"/>
      <c r="E74" s="76"/>
      <c r="F74" s="76"/>
      <c r="G74" s="72"/>
    </row>
    <row r="75" spans="1:7" ht="12.75" customHeight="1" thickBot="1">
      <c r="A75" s="74"/>
      <c r="B75" s="89"/>
      <c r="C75" s="76"/>
      <c r="D75" s="76"/>
      <c r="E75" s="76"/>
      <c r="F75" s="76"/>
      <c r="G75" s="72"/>
    </row>
    <row r="76" spans="1:7" ht="12" customHeight="1">
      <c r="A76" s="74"/>
      <c r="B76" s="100" t="s">
        <v>42</v>
      </c>
      <c r="C76" s="101"/>
      <c r="D76" s="101"/>
      <c r="E76" s="101"/>
      <c r="F76" s="102"/>
      <c r="G76" s="72"/>
    </row>
    <row r="77" spans="1:7" ht="12" customHeight="1">
      <c r="A77" s="74"/>
      <c r="B77" s="103" t="s">
        <v>43</v>
      </c>
      <c r="C77" s="73"/>
      <c r="D77" s="73"/>
      <c r="E77" s="73"/>
      <c r="F77" s="104"/>
      <c r="G77" s="72"/>
    </row>
    <row r="78" spans="1:7" ht="12" customHeight="1">
      <c r="A78" s="74"/>
      <c r="B78" s="103" t="s">
        <v>44</v>
      </c>
      <c r="C78" s="73"/>
      <c r="D78" s="73"/>
      <c r="E78" s="73"/>
      <c r="F78" s="104"/>
      <c r="G78" s="72"/>
    </row>
    <row r="79" spans="1:7" ht="12" customHeight="1">
      <c r="A79" s="74"/>
      <c r="B79" s="103" t="s">
        <v>45</v>
      </c>
      <c r="C79" s="73"/>
      <c r="D79" s="73"/>
      <c r="E79" s="73"/>
      <c r="F79" s="104"/>
      <c r="G79" s="72"/>
    </row>
    <row r="80" spans="1:7" ht="12" customHeight="1">
      <c r="A80" s="74"/>
      <c r="B80" s="103" t="s">
        <v>46</v>
      </c>
      <c r="C80" s="73"/>
      <c r="D80" s="73"/>
      <c r="E80" s="73"/>
      <c r="F80" s="104"/>
      <c r="G80" s="72"/>
    </row>
    <row r="81" spans="1:7" ht="12" customHeight="1">
      <c r="A81" s="74"/>
      <c r="B81" s="103" t="s">
        <v>47</v>
      </c>
      <c r="C81" s="73"/>
      <c r="D81" s="73"/>
      <c r="E81" s="73"/>
      <c r="F81" s="104"/>
      <c r="G81" s="72"/>
    </row>
    <row r="82" spans="1:7" ht="12.75" customHeight="1" thickBot="1">
      <c r="A82" s="74"/>
      <c r="B82" s="105" t="s">
        <v>48</v>
      </c>
      <c r="C82" s="106"/>
      <c r="D82" s="106"/>
      <c r="E82" s="106"/>
      <c r="F82" s="107"/>
      <c r="G82" s="72"/>
    </row>
    <row r="83" spans="1:7" ht="12.75" customHeight="1">
      <c r="A83" s="74"/>
      <c r="B83" s="99"/>
      <c r="C83" s="73"/>
      <c r="D83" s="73"/>
      <c r="E83" s="73"/>
      <c r="F83" s="73"/>
      <c r="G83" s="72"/>
    </row>
    <row r="84" spans="1:7" ht="15" customHeight="1" thickBot="1">
      <c r="A84" s="74"/>
      <c r="B84" s="146" t="s">
        <v>49</v>
      </c>
      <c r="C84" s="147"/>
      <c r="D84" s="98"/>
      <c r="E84" s="66"/>
      <c r="F84" s="66"/>
      <c r="G84" s="72"/>
    </row>
    <row r="85" spans="1:7" ht="12" customHeight="1">
      <c r="A85" s="74"/>
      <c r="B85" s="91" t="s">
        <v>34</v>
      </c>
      <c r="C85" s="67" t="s">
        <v>50</v>
      </c>
      <c r="D85" s="92" t="s">
        <v>51</v>
      </c>
      <c r="E85" s="66"/>
      <c r="F85" s="66"/>
      <c r="G85" s="72"/>
    </row>
    <row r="86" spans="1:7" ht="12" customHeight="1">
      <c r="A86" s="74"/>
      <c r="B86" s="93" t="s">
        <v>52</v>
      </c>
      <c r="C86" s="68">
        <v>1766000</v>
      </c>
      <c r="D86" s="94">
        <f>(C86/C92)</f>
        <v>0.4030761603960098</v>
      </c>
      <c r="E86" s="66"/>
      <c r="F86" s="66"/>
      <c r="G86" s="72"/>
    </row>
    <row r="87" spans="1:7" ht="12" customHeight="1">
      <c r="A87" s="74"/>
      <c r="B87" s="93" t="s">
        <v>53</v>
      </c>
      <c r="C87" s="69">
        <v>0</v>
      </c>
      <c r="D87" s="94">
        <v>0</v>
      </c>
      <c r="E87" s="66"/>
      <c r="F87" s="66"/>
      <c r="G87" s="72"/>
    </row>
    <row r="88" spans="1:7" ht="12" customHeight="1">
      <c r="A88" s="74"/>
      <c r="B88" s="93" t="s">
        <v>54</v>
      </c>
      <c r="C88" s="68">
        <v>289000</v>
      </c>
      <c r="D88" s="94">
        <f>(C88/C92)</f>
        <v>6.5962067018373066E-2</v>
      </c>
      <c r="E88" s="66"/>
      <c r="F88" s="66"/>
      <c r="G88" s="72"/>
    </row>
    <row r="89" spans="1:7" ht="12" customHeight="1">
      <c r="A89" s="74"/>
      <c r="B89" s="93" t="s">
        <v>28</v>
      </c>
      <c r="C89" s="68">
        <v>2117672</v>
      </c>
      <c r="D89" s="94">
        <f>(C89/C92)</f>
        <v>0.48334263801706612</v>
      </c>
      <c r="E89" s="66"/>
      <c r="F89" s="66"/>
      <c r="G89" s="72"/>
    </row>
    <row r="90" spans="1:7" ht="12" customHeight="1">
      <c r="A90" s="74"/>
      <c r="B90" s="93" t="s">
        <v>55</v>
      </c>
      <c r="C90" s="70"/>
      <c r="D90" s="94">
        <f>(C90/C92)</f>
        <v>0</v>
      </c>
      <c r="E90" s="71"/>
      <c r="F90" s="71"/>
      <c r="G90" s="72"/>
    </row>
    <row r="91" spans="1:7" ht="12" customHeight="1">
      <c r="A91" s="74"/>
      <c r="B91" s="93" t="s">
        <v>56</v>
      </c>
      <c r="C91" s="70">
        <v>208634</v>
      </c>
      <c r="D91" s="94">
        <f>(C91/C92)</f>
        <v>4.7619134568551019E-2</v>
      </c>
      <c r="E91" s="71"/>
      <c r="F91" s="71"/>
      <c r="G91" s="72"/>
    </row>
    <row r="92" spans="1:7" ht="12.75" customHeight="1" thickBot="1">
      <c r="A92" s="74"/>
      <c r="B92" s="95" t="s">
        <v>57</v>
      </c>
      <c r="C92" s="96">
        <f>SUM(C86:C91)</f>
        <v>4381306</v>
      </c>
      <c r="D92" s="97">
        <f>SUM(D86:D91)</f>
        <v>1</v>
      </c>
      <c r="E92" s="71"/>
      <c r="F92" s="71"/>
      <c r="G92" s="72"/>
    </row>
    <row r="93" spans="1:7" ht="12" customHeight="1">
      <c r="A93" s="74"/>
      <c r="B93" s="89"/>
      <c r="C93" s="76"/>
      <c r="D93" s="76"/>
      <c r="E93" s="76"/>
      <c r="F93" s="76"/>
      <c r="G93" s="72"/>
    </row>
    <row r="94" spans="1:7" ht="12.75" customHeight="1">
      <c r="A94" s="74"/>
      <c r="B94" s="90"/>
      <c r="C94" s="76"/>
      <c r="D94" s="76"/>
      <c r="E94" s="76"/>
      <c r="F94" s="76"/>
      <c r="G94" s="72"/>
    </row>
    <row r="95" spans="1:7" ht="28.5" customHeight="1" thickBot="1">
      <c r="B95" s="122"/>
      <c r="C95" s="123" t="s">
        <v>105</v>
      </c>
      <c r="D95" s="124"/>
      <c r="E95" s="125"/>
    </row>
    <row r="96" spans="1:7" ht="11.25" customHeight="1" thickBot="1">
      <c r="B96" s="126" t="s">
        <v>34</v>
      </c>
      <c r="C96" s="127" t="s">
        <v>102</v>
      </c>
      <c r="D96" s="128" t="s">
        <v>103</v>
      </c>
      <c r="E96" s="128" t="s">
        <v>104</v>
      </c>
    </row>
    <row r="97" spans="2:5" ht="11.25" customHeight="1" thickBot="1">
      <c r="B97" s="129" t="s">
        <v>106</v>
      </c>
      <c r="C97" s="130">
        <v>2000</v>
      </c>
      <c r="D97" s="130">
        <v>3000</v>
      </c>
      <c r="E97" s="131">
        <v>4000</v>
      </c>
    </row>
    <row r="98" spans="2:5" ht="11.25" customHeight="1" thickBot="1">
      <c r="B98" s="132" t="s">
        <v>107</v>
      </c>
      <c r="C98" s="135">
        <v>2190</v>
      </c>
      <c r="D98" s="135">
        <f>G71/D97</f>
        <v>1547.0298780999999</v>
      </c>
      <c r="E98" s="134">
        <f>G71/E97</f>
        <v>1160.2724085750001</v>
      </c>
    </row>
    <row r="99" spans="2:5" ht="11.25" customHeight="1">
      <c r="B99" s="133"/>
      <c r="C99"/>
      <c r="D99"/>
      <c r="E99"/>
    </row>
  </sheetData>
  <mergeCells count="8">
    <mergeCell ref="B17:G17"/>
    <mergeCell ref="B84:C84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EE5C183-85D6-4FC2-B0E3-7959593F18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D0FA6D-3006-4F34-8CB1-10E94E83B5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9B7907-6A3E-48EF-91AD-8A288B138D74}">
  <ds:schemaRefs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1030f0af-99cb-42f1-88fc-acec73331192"/>
    <ds:schemaRef ds:uri="http://purl.org/dc/dcmitype/"/>
    <ds:schemaRef ds:uri="http://schemas.microsoft.com/sharepoint/v3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c5dbce2d-49dc-4afe-a5b0-d7fb7a90116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Nogal</vt:lpstr>
      <vt:lpstr>Al 22.06.22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Salinas Alvarez Mariana Beatriz</cp:lastModifiedBy>
  <cp:lastPrinted>2022-02-10T20:57:51Z</cp:lastPrinted>
  <dcterms:created xsi:type="dcterms:W3CDTF">2020-11-27T12:49:26Z</dcterms:created>
  <dcterms:modified xsi:type="dcterms:W3CDTF">2022-06-29T21:17:53Z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