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DOÑIHUE\"/>
    </mc:Choice>
  </mc:AlternateContent>
  <bookViews>
    <workbookView xWindow="32760" yWindow="32760" windowWidth="14280" windowHeight="18000" tabRatio="779"/>
  </bookViews>
  <sheets>
    <sheet name="Nectarino" sheetId="7" r:id="rId1"/>
  </sheets>
  <definedNames>
    <definedName name="_xlnm.Print_Area" localSheetId="0">Nectarino!$A$1:$G$110</definedName>
  </definedNames>
  <calcPr calcId="152511"/>
</workbook>
</file>

<file path=xl/calcChain.xml><?xml version="1.0" encoding="utf-8"?>
<calcChain xmlns="http://schemas.openxmlformats.org/spreadsheetml/2006/main">
  <c r="G67" i="7" l="1"/>
  <c r="F62" i="7" l="1"/>
  <c r="G72" i="7" l="1"/>
  <c r="C101" i="7" l="1"/>
  <c r="G59" i="7"/>
  <c r="G58" i="7"/>
  <c r="G56" i="7"/>
  <c r="G55" i="7"/>
  <c r="G54" i="7"/>
  <c r="G53" i="7"/>
  <c r="G44" i="7"/>
  <c r="G28" i="7"/>
  <c r="G68" i="7"/>
  <c r="G52" i="7"/>
  <c r="G85" i="7"/>
  <c r="G79" i="7"/>
  <c r="G78" i="7"/>
  <c r="G51" i="7"/>
  <c r="G65" i="7"/>
  <c r="G64" i="7"/>
  <c r="G63" i="7"/>
  <c r="G62" i="7"/>
  <c r="G61" i="7"/>
  <c r="G73" i="7"/>
  <c r="G71" i="7"/>
  <c r="G70" i="7"/>
  <c r="G45" i="7"/>
  <c r="G43" i="7"/>
  <c r="G42" i="7"/>
  <c r="G41" i="7"/>
  <c r="G40" i="7"/>
  <c r="G39" i="7"/>
  <c r="G29" i="7"/>
  <c r="G27" i="7"/>
  <c r="G26" i="7"/>
  <c r="G25" i="7"/>
  <c r="G24" i="7"/>
  <c r="G23" i="7"/>
  <c r="G22" i="7"/>
  <c r="G13" i="7"/>
  <c r="G80" i="7" l="1"/>
  <c r="C104" i="7" s="1"/>
  <c r="G46" i="7"/>
  <c r="C102" i="7" s="1"/>
  <c r="G74" i="7"/>
  <c r="C103" i="7" s="1"/>
  <c r="G30" i="7"/>
  <c r="C100" i="7" s="1"/>
  <c r="G82" i="7" l="1"/>
  <c r="G83" i="7" s="1"/>
  <c r="C105" i="7" s="1"/>
  <c r="C106" i="7" s="1"/>
  <c r="D105" i="7" s="1"/>
  <c r="D104" i="7" l="1"/>
  <c r="D103" i="7"/>
  <c r="D102" i="7"/>
  <c r="G84" i="7"/>
  <c r="C110" i="7" s="1"/>
  <c r="D100" i="7"/>
  <c r="E110" i="7" l="1"/>
  <c r="D110" i="7"/>
  <c r="G86" i="7"/>
  <c r="D106" i="7"/>
</calcChain>
</file>

<file path=xl/sharedStrings.xml><?xml version="1.0" encoding="utf-8"?>
<sst xmlns="http://schemas.openxmlformats.org/spreadsheetml/2006/main" count="215" uniqueCount="149">
  <si>
    <t>FECHA ESTIMADA  PRECIO VENTA</t>
  </si>
  <si>
    <t>INGRESO ESPERADO, con IVA ($)</t>
  </si>
  <si>
    <t>COMUNA/LOCALIDAD</t>
  </si>
  <si>
    <t>Todas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</si>
  <si>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</si>
  <si>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</si>
  <si>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</si>
  <si>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</si>
  <si>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</si>
  <si>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</si>
  <si>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</si>
  <si>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 xml:space="preserve"> Precio Unitario ($) </t>
  </si>
  <si>
    <t xml:space="preserve"> Sub Total ($) </t>
  </si>
  <si>
    <t>JH</t>
  </si>
  <si>
    <t>Subtotal Jornadas Hombre</t>
  </si>
  <si>
    <t>INSUMOS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</si>
  <si>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</si>
  <si>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</si>
  <si>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</si>
  <si>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</si>
  <si>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</si>
  <si>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</si>
  <si>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</si>
  <si>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</si>
  <si>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</si>
  <si>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Época (Mes)</t>
  </si>
  <si>
    <t>B. O'Higgins</t>
  </si>
  <si>
    <t>Doñihue</t>
  </si>
  <si>
    <t>PRECIO ESPERADO ($/Kg)</t>
  </si>
  <si>
    <t xml:space="preserve">Cantidad </t>
  </si>
  <si>
    <t>Agosto</t>
  </si>
  <si>
    <t>Cantidad</t>
  </si>
  <si>
    <t>Julio - Agosto</t>
  </si>
  <si>
    <t>ÁREA</t>
  </si>
  <si>
    <t>RUBRO O CULTIVO</t>
  </si>
  <si>
    <t>REGIÓN</t>
  </si>
  <si>
    <t>NIVEL TECNOLOGICO</t>
  </si>
  <si>
    <t>VARIEDAD</t>
  </si>
  <si>
    <t>DESTINO PRODUCCION</t>
  </si>
  <si>
    <t>Poda</t>
  </si>
  <si>
    <t>Raleo</t>
  </si>
  <si>
    <t>Octubre - Mayo</t>
  </si>
  <si>
    <t>Varios, cercos, conducción, tutores, etc.</t>
  </si>
  <si>
    <t>Enero - Diciembre</t>
  </si>
  <si>
    <t>MAQUINARIA</t>
  </si>
  <si>
    <t>JM</t>
  </si>
  <si>
    <t>Junio</t>
  </si>
  <si>
    <t>Rastra</t>
  </si>
  <si>
    <t>Subtotal Costo Maquinaria</t>
  </si>
  <si>
    <t>Ziram 76 WG</t>
  </si>
  <si>
    <t>Indar flo 30 FS</t>
  </si>
  <si>
    <t>Propizol 25 EC</t>
  </si>
  <si>
    <t>Septiembre</t>
  </si>
  <si>
    <t>Septiembre - Diciembre</t>
  </si>
  <si>
    <t>Lorsban 4E</t>
  </si>
  <si>
    <t>Imidan 70 WP</t>
  </si>
  <si>
    <t>Urea</t>
  </si>
  <si>
    <t>Julio</t>
  </si>
  <si>
    <t>3.  Precio de Insumos corresponde a  precios  colocados en el predio</t>
  </si>
  <si>
    <t>JORNADAS ANIMAL</t>
  </si>
  <si>
    <t>Subtotal Jornadas Animal</t>
  </si>
  <si>
    <t>lt</t>
  </si>
  <si>
    <t>kg</t>
  </si>
  <si>
    <t>Octubre - Diciembre</t>
  </si>
  <si>
    <t>Noviembre - Diciembre</t>
  </si>
  <si>
    <t>Topas 200 EW</t>
  </si>
  <si>
    <t>Septiembre - Noviembre</t>
  </si>
  <si>
    <t>c/u</t>
  </si>
  <si>
    <t>Diciembre - Marzo</t>
  </si>
  <si>
    <t>Mercado interno</t>
  </si>
  <si>
    <t>Poda de verano</t>
  </si>
  <si>
    <t>Surqueadura riego</t>
  </si>
  <si>
    <t>Triturar residuos poda</t>
  </si>
  <si>
    <t>Junio - Septiembre</t>
  </si>
  <si>
    <t>Septiembre - Enero</t>
  </si>
  <si>
    <t>Junio - Agosto</t>
  </si>
  <si>
    <t>Septiembre. - Octubre</t>
  </si>
  <si>
    <t xml:space="preserve">Punto 70 WP </t>
  </si>
  <si>
    <t>Dic - Marzo</t>
  </si>
  <si>
    <t>Diciembre- Marzo</t>
  </si>
  <si>
    <t>RENDIMIENTO (kg/ha)</t>
  </si>
  <si>
    <t>Nordox Super 75 WG</t>
  </si>
  <si>
    <t>Karate Zeon 50 CS</t>
  </si>
  <si>
    <t>FERTILIZANTES</t>
  </si>
  <si>
    <t>HERBICIDAS</t>
  </si>
  <si>
    <t>INSECTICIDAS</t>
  </si>
  <si>
    <t>FUNGICIDAS</t>
  </si>
  <si>
    <t>COSTOS DIRECTOS DE PRODUCCION POR HECTAREA (INCLUYE IVA)</t>
  </si>
  <si>
    <t>Control de malezas</t>
  </si>
  <si>
    <t>Items</t>
  </si>
  <si>
    <t>1. Los precios de los insumos y productos se expresan con IVA.</t>
  </si>
  <si>
    <t>2. El  costo de la mano de obra incluye impuestos e imposiciones.</t>
  </si>
  <si>
    <t>4. El costo de la maquinaria incluye el costo del operador, combustible y arriendo del equipo.</t>
  </si>
  <si>
    <t>5. Los insumos aplicados (tipo y dosis) están referidos al  Área en particular.</t>
  </si>
  <si>
    <t>Otros gastos de venta</t>
  </si>
  <si>
    <t>Incorporación de residuos (rastra)</t>
  </si>
  <si>
    <t>Cosecha (carro de arrastre)</t>
  </si>
  <si>
    <t>Traslados</t>
  </si>
  <si>
    <t>Mezcla 17-20-20</t>
  </si>
  <si>
    <t>Control fitosanitario</t>
  </si>
  <si>
    <t>Fertilizacion</t>
  </si>
  <si>
    <t xml:space="preserve">Riego </t>
  </si>
  <si>
    <t xml:space="preserve">Cosecha </t>
  </si>
  <si>
    <t>Control de maleza</t>
  </si>
  <si>
    <t>Agosto-Marzo</t>
  </si>
  <si>
    <t>Helada,  sequia, granizo, lluvia extemporánea</t>
  </si>
  <si>
    <t>Nitrato de potasio</t>
  </si>
  <si>
    <t>nitrto de magnesio</t>
  </si>
  <si>
    <t>nitrato Ca</t>
  </si>
  <si>
    <t>muriato de potasio</t>
  </si>
  <si>
    <t>winspray</t>
  </si>
  <si>
    <t>COMPOSICION COSTOS DE PRODUCCION</t>
  </si>
  <si>
    <t>$/hà</t>
  </si>
  <si>
    <t>%</t>
  </si>
  <si>
    <t>Mano de obra</t>
  </si>
  <si>
    <t>Jornada Animal</t>
  </si>
  <si>
    <t>Maquinaria</t>
  </si>
  <si>
    <t>Insumos</t>
  </si>
  <si>
    <t>Otros</t>
  </si>
  <si>
    <t>Imprevistos</t>
  </si>
  <si>
    <t>COSTO TOTAL/hà.</t>
  </si>
  <si>
    <t>ESCENARIOS COSTO UNITARIO  ($/kg)</t>
  </si>
  <si>
    <t>Rendimiento (kg/Ha)</t>
  </si>
  <si>
    <t xml:space="preserve">Costo unitario ($/kg) </t>
  </si>
  <si>
    <t>Enero</t>
  </si>
  <si>
    <t>Octubre - Marzo</t>
  </si>
  <si>
    <t>Agosto  y Enero</t>
  </si>
  <si>
    <t>Tacora 25 EW</t>
  </si>
  <si>
    <t>Septiembre - octubre</t>
  </si>
  <si>
    <t xml:space="preserve">Agosto </t>
  </si>
  <si>
    <t xml:space="preserve">Noviembre-diciembre </t>
  </si>
  <si>
    <t xml:space="preserve"> </t>
  </si>
  <si>
    <t>7. Se estima un Manejo fitosanitario con minimo 15 aplicaciones al año (Fertilizantes foliares, bioestimulantes, bloqueadores solares, insecticida, fungicida, acaricida )</t>
  </si>
  <si>
    <t>8. Control de malezas a traves de 4 aplicaciones de herbicidas, más control mecanico con rana/rastra (manejo referencial con huerto con riego por surco)</t>
  </si>
  <si>
    <t>Agosto - Enero</t>
  </si>
  <si>
    <t>Artic Snow/August Red</t>
  </si>
  <si>
    <t>6. El precio esperado por ventas corresponde al precio promedio de ferias mayoristas Baquedano y Lo Valledor (Odepa 2021)</t>
  </si>
  <si>
    <t>Nectarines mantención</t>
  </si>
  <si>
    <r>
      <rPr>
        <b/>
        <sz val="8"/>
        <rFont val="Arial Narrow"/>
        <family val="2"/>
      </rPr>
      <t>Fuente:</t>
    </r>
    <r>
      <rPr>
        <sz val="8"/>
        <rFont val="Arial Narrow"/>
        <family val="2"/>
      </rPr>
      <t xml:space="preserve"> INDAP</t>
    </r>
  </si>
  <si>
    <r>
      <rPr>
        <b/>
        <u/>
        <sz val="8"/>
        <rFont val="Arial Narrow"/>
        <family val="2"/>
      </rPr>
      <t>Notas</t>
    </r>
    <r>
      <rPr>
        <b/>
        <sz val="8"/>
        <rFont val="Arial Narrow"/>
        <family val="2"/>
      </rPr>
      <t>:</t>
    </r>
  </si>
  <si>
    <t>Noviembre - Marzo</t>
  </si>
  <si>
    <t>Rango WG</t>
  </si>
  <si>
    <t>Farmon</t>
  </si>
  <si>
    <t>Medio-Alto</t>
  </si>
  <si>
    <t>Phyton 27</t>
  </si>
  <si>
    <t>Lt.</t>
  </si>
  <si>
    <t>4</t>
  </si>
  <si>
    <t>May-Sep</t>
  </si>
  <si>
    <t>61690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</si>
</sst>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-;\-* #,##0.00_-;_-* &quot;-&quot;??_-;_-@_-"/>
    <numFmt numFmtId="165" formatCode="_-* #,##0.00\ &quot;€&quot;_-;\-* #,##0.00\ &quot;€&quot;_-;_-* &quot;-&quot;??\ &quot;€&quot;_-;_-@_-"/>
    <numFmt numFmtId="166" formatCode="_-* #,##0.00\ _€_-;\-* #,##0.00\ _€_-;_-* &quot;-&quot;??\ _€_-;_-@_-"/>
    <numFmt numFmtId="167" formatCode="_-* #,##0_-;\-* #,##0_-;_-* &quot;-&quot;??_-;_-@_-"/>
    <numFmt numFmtId="168" formatCode="_ * #,##0.0_ ;_ * \-#,##0.0_ ;_ * &quot;-&quot;??_ ;_ @_ "/>
    <numFmt numFmtId="169" formatCode="&quot; &quot;* #,##0&quot; &quot;;&quot; &quot;* &quot;-&quot;#,##0&quot; &quot;;&quot; &quot;* &quot;- &quot;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MS Sans Serif"/>
      <family val="2"/>
    </font>
    <font>
      <sz val="11"/>
      <color theme="1"/>
      <name val="Calibri"/>
      <family val="2"/>
      <scheme val="minor"/>
    </font>
    <font>
      <b/>
      <sz val="8"/>
      <color theme="0"/>
      <name val="Arial Narrow"/>
      <family val="2"/>
    </font>
    <font>
      <sz val="8"/>
      <color theme="1"/>
      <name val="Arial Narrow"/>
      <family val="2"/>
    </font>
    <font>
      <b/>
      <i/>
      <sz val="8"/>
      <color theme="0"/>
      <name val="Arial Narrow"/>
      <family val="2"/>
    </font>
    <font>
      <b/>
      <i/>
      <sz val="8"/>
      <color theme="1"/>
      <name val="Arial Narrow"/>
      <family val="2"/>
    </font>
    <font>
      <b/>
      <sz val="8"/>
      <color indexed="9"/>
      <name val="Arial Narrow"/>
      <family val="2"/>
    </font>
    <font>
      <b/>
      <sz val="8"/>
      <name val="Arial Narrow"/>
      <family val="2"/>
    </font>
    <font>
      <sz val="8"/>
      <color theme="0"/>
      <name val="Arial Narrow"/>
      <family val="2"/>
    </font>
    <font>
      <sz val="8"/>
      <name val="Arial Narrow"/>
      <family val="2"/>
    </font>
    <font>
      <b/>
      <u/>
      <sz val="8"/>
      <name val="Arial Narrow"/>
      <family val="2"/>
    </font>
    <font>
      <b/>
      <sz val="8"/>
      <color indexed="8"/>
      <name val="Arial Narrow"/>
      <family val="2"/>
    </font>
    <font>
      <sz val="8"/>
      <color indexed="8"/>
      <name val="Arial Narrow"/>
      <family val="2"/>
    </font>
    <font>
      <b/>
      <sz val="10"/>
      <color theme="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rgb="FF40A6A8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15">
    <xf numFmtId="0" fontId="0" fillId="0" borderId="0"/>
    <xf numFmtId="164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102">
    <xf numFmtId="0" fontId="0" fillId="0" borderId="0" xfId="0"/>
    <xf numFmtId="0" fontId="4" fillId="6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right" vertical="center" wrapText="1"/>
    </xf>
    <xf numFmtId="0" fontId="5" fillId="0" borderId="0" xfId="0" applyFont="1"/>
    <xf numFmtId="3" fontId="5" fillId="0" borderId="2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vertical="center" wrapText="1"/>
    </xf>
    <xf numFmtId="0" fontId="5" fillId="2" borderId="2" xfId="0" applyFont="1" applyFill="1" applyBorder="1" applyAlignment="1">
      <alignment horizontal="right" vertical="center"/>
    </xf>
    <xf numFmtId="17" fontId="5" fillId="0" borderId="2" xfId="0" applyNumberFormat="1" applyFont="1" applyBorder="1" applyAlignment="1">
      <alignment horizontal="right" vertical="center"/>
    </xf>
    <xf numFmtId="3" fontId="5" fillId="0" borderId="2" xfId="0" applyNumberFormat="1" applyFont="1" applyFill="1" applyBorder="1" applyAlignment="1">
      <alignment horizontal="right" vertical="center"/>
    </xf>
    <xf numFmtId="0" fontId="5" fillId="0" borderId="2" xfId="0" applyFont="1" applyBorder="1" applyAlignment="1">
      <alignment horizontal="right" vertical="center" wrapText="1"/>
    </xf>
    <xf numFmtId="17" fontId="5" fillId="2" borderId="2" xfId="0" applyNumberFormat="1" applyFont="1" applyFill="1" applyBorder="1" applyAlignment="1">
      <alignment horizontal="right" vertical="center"/>
    </xf>
    <xf numFmtId="17" fontId="5" fillId="0" borderId="2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wrapText="1"/>
    </xf>
    <xf numFmtId="14" fontId="5" fillId="0" borderId="0" xfId="0" applyNumberFormat="1" applyFont="1" applyBorder="1"/>
    <xf numFmtId="0" fontId="5" fillId="0" borderId="0" xfId="0" applyFont="1" applyBorder="1"/>
    <xf numFmtId="0" fontId="5" fillId="0" borderId="0" xfId="0" applyFont="1" applyBorder="1" applyAlignment="1">
      <alignment horizontal="justify" wrapText="1"/>
    </xf>
    <xf numFmtId="0" fontId="7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/>
    <xf numFmtId="49" fontId="8" fillId="3" borderId="9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6" borderId="2" xfId="0" applyFont="1" applyFill="1" applyBorder="1" applyAlignment="1">
      <alignment vertical="center"/>
    </xf>
    <xf numFmtId="0" fontId="4" fillId="6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/>
    </xf>
    <xf numFmtId="3" fontId="4" fillId="6" borderId="2" xfId="1" applyNumberFormat="1" applyFont="1" applyFill="1" applyBorder="1" applyAlignment="1">
      <alignment horizontal="center" vertical="center" wrapText="1"/>
    </xf>
    <xf numFmtId="3" fontId="4" fillId="6" borderId="2" xfId="1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3" fontId="5" fillId="0" borderId="1" xfId="6" applyNumberFormat="1" applyFont="1" applyFill="1" applyBorder="1" applyAlignment="1">
      <alignment horizontal="right" wrapText="1"/>
    </xf>
    <xf numFmtId="0" fontId="5" fillId="0" borderId="1" xfId="0" applyFont="1" applyFill="1" applyBorder="1" applyAlignment="1">
      <alignment horizontal="center" vertical="center" wrapText="1"/>
    </xf>
    <xf numFmtId="3" fontId="5" fillId="0" borderId="1" xfId="6" applyNumberFormat="1" applyFont="1" applyFill="1" applyBorder="1" applyAlignment="1">
      <alignment horizontal="right" vertical="center" wrapText="1"/>
    </xf>
    <xf numFmtId="3" fontId="4" fillId="6" borderId="2" xfId="1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167" fontId="5" fillId="0" borderId="0" xfId="1" applyNumberFormat="1" applyFont="1" applyBorder="1" applyAlignment="1">
      <alignment horizontal="center" vertical="center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167" fontId="5" fillId="0" borderId="1" xfId="1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3" fontId="5" fillId="0" borderId="1" xfId="1" applyNumberFormat="1" applyFont="1" applyFill="1" applyBorder="1" applyAlignment="1">
      <alignment horizontal="right"/>
    </xf>
    <xf numFmtId="3" fontId="5" fillId="0" borderId="1" xfId="1" applyNumberFormat="1" applyFont="1" applyBorder="1" applyAlignment="1">
      <alignment horizontal="right"/>
    </xf>
    <xf numFmtId="3" fontId="5" fillId="0" borderId="0" xfId="0" applyNumberFormat="1" applyFont="1" applyAlignment="1">
      <alignment horizontal="center"/>
    </xf>
    <xf numFmtId="3" fontId="5" fillId="0" borderId="0" xfId="1" applyNumberFormat="1" applyFont="1" applyBorder="1" applyAlignment="1">
      <alignment horizontal="center" vertical="center"/>
    </xf>
    <xf numFmtId="0" fontId="9" fillId="0" borderId="1" xfId="13" applyNumberFormat="1" applyFont="1" applyFill="1" applyBorder="1" applyAlignment="1" applyProtection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3" fontId="4" fillId="0" borderId="1" xfId="1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right" wrapText="1"/>
    </xf>
    <xf numFmtId="0" fontId="5" fillId="2" borderId="1" xfId="0" applyFont="1" applyFill="1" applyBorder="1"/>
    <xf numFmtId="0" fontId="9" fillId="0" borderId="0" xfId="13" applyNumberFormat="1" applyFont="1" applyFill="1" applyBorder="1" applyAlignment="1" applyProtection="1">
      <alignment horizontal="left" vertical="center"/>
    </xf>
    <xf numFmtId="3" fontId="5" fillId="0" borderId="1" xfId="0" applyNumberFormat="1" applyFont="1" applyFill="1" applyBorder="1" applyAlignment="1">
      <alignment horizontal="right"/>
    </xf>
    <xf numFmtId="3" fontId="10" fillId="6" borderId="28" xfId="1" applyNumberFormat="1" applyFont="1" applyFill="1" applyBorder="1" applyAlignment="1">
      <alignment horizontal="right" vertical="center"/>
    </xf>
    <xf numFmtId="3" fontId="5" fillId="0" borderId="0" xfId="0" applyNumberFormat="1" applyFont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0" fontId="5" fillId="0" borderId="2" xfId="0" applyFont="1" applyFill="1" applyBorder="1"/>
    <xf numFmtId="0" fontId="5" fillId="0" borderId="2" xfId="0" applyFont="1" applyFill="1" applyBorder="1" applyAlignment="1">
      <alignment horizontal="center"/>
    </xf>
    <xf numFmtId="3" fontId="5" fillId="0" borderId="2" xfId="0" applyNumberFormat="1" applyFont="1" applyFill="1" applyBorder="1" applyAlignment="1">
      <alignment horizontal="right"/>
    </xf>
    <xf numFmtId="0" fontId="4" fillId="3" borderId="3" xfId="0" applyFont="1" applyFill="1" applyBorder="1" applyAlignment="1">
      <alignment vertical="center"/>
    </xf>
    <xf numFmtId="0" fontId="10" fillId="3" borderId="4" xfId="0" applyFont="1" applyFill="1" applyBorder="1" applyAlignment="1">
      <alignment horizontal="center" vertical="center"/>
    </xf>
    <xf numFmtId="167" fontId="10" fillId="3" borderId="4" xfId="1" applyNumberFormat="1" applyFont="1" applyFill="1" applyBorder="1" applyAlignment="1">
      <alignment vertical="center"/>
    </xf>
    <xf numFmtId="0" fontId="11" fillId="0" borderId="0" xfId="0" applyFont="1" applyFill="1"/>
    <xf numFmtId="0" fontId="11" fillId="0" borderId="0" xfId="0" applyFont="1"/>
    <xf numFmtId="0" fontId="9" fillId="0" borderId="0" xfId="0" applyFont="1"/>
    <xf numFmtId="0" fontId="11" fillId="0" borderId="0" xfId="9" applyFont="1" applyFill="1" applyBorder="1" applyAlignment="1" applyProtection="1">
      <alignment horizontal="left" vertical="center"/>
    </xf>
    <xf numFmtId="49" fontId="13" fillId="4" borderId="13" xfId="0" applyNumberFormat="1" applyFont="1" applyFill="1" applyBorder="1" applyAlignment="1">
      <alignment horizontal="center" vertical="center"/>
    </xf>
    <xf numFmtId="49" fontId="13" fillId="4" borderId="14" xfId="0" applyNumberFormat="1" applyFont="1" applyFill="1" applyBorder="1" applyAlignment="1">
      <alignment horizontal="center" vertical="center"/>
    </xf>
    <xf numFmtId="49" fontId="14" fillId="4" borderId="15" xfId="0" applyNumberFormat="1" applyFont="1" applyFill="1" applyBorder="1" applyAlignment="1">
      <alignment horizontal="center"/>
    </xf>
    <xf numFmtId="49" fontId="13" fillId="5" borderId="16" xfId="0" applyNumberFormat="1" applyFont="1" applyFill="1" applyBorder="1" applyAlignment="1">
      <alignment horizontal="left" vertical="center"/>
    </xf>
    <xf numFmtId="3" fontId="13" fillId="5" borderId="17" xfId="0" applyNumberFormat="1" applyFont="1" applyFill="1" applyBorder="1" applyAlignment="1">
      <alignment horizontal="right" vertical="center"/>
    </xf>
    <xf numFmtId="9" fontId="14" fillId="5" borderId="18" xfId="0" applyNumberFormat="1" applyFont="1" applyFill="1" applyBorder="1" applyAlignment="1">
      <alignment horizontal="right"/>
    </xf>
    <xf numFmtId="169" fontId="13" fillId="5" borderId="17" xfId="0" applyNumberFormat="1" applyFont="1" applyFill="1" applyBorder="1" applyAlignment="1">
      <alignment horizontal="right" vertical="center"/>
    </xf>
    <xf numFmtId="49" fontId="13" fillId="4" borderId="19" xfId="0" applyNumberFormat="1" applyFont="1" applyFill="1" applyBorder="1" applyAlignment="1">
      <alignment horizontal="left" vertical="center"/>
    </xf>
    <xf numFmtId="169" fontId="13" fillId="4" borderId="20" xfId="0" applyNumberFormat="1" applyFont="1" applyFill="1" applyBorder="1" applyAlignment="1">
      <alignment horizontal="right" vertical="center"/>
    </xf>
    <xf numFmtId="9" fontId="13" fillId="4" borderId="21" xfId="0" applyNumberFormat="1" applyFont="1" applyFill="1" applyBorder="1" applyAlignment="1">
      <alignment horizontal="right" vertical="center"/>
    </xf>
    <xf numFmtId="49" fontId="13" fillId="4" borderId="25" xfId="0" applyNumberFormat="1" applyFont="1" applyFill="1" applyBorder="1" applyAlignment="1">
      <alignment vertical="center"/>
    </xf>
    <xf numFmtId="0" fontId="13" fillId="4" borderId="26" xfId="0" applyNumberFormat="1" applyFont="1" applyFill="1" applyBorder="1" applyAlignment="1">
      <alignment vertical="center"/>
    </xf>
    <xf numFmtId="0" fontId="13" fillId="4" borderId="27" xfId="0" applyNumberFormat="1" applyFont="1" applyFill="1" applyBorder="1" applyAlignment="1">
      <alignment vertical="center"/>
    </xf>
    <xf numFmtId="49" fontId="13" fillId="4" borderId="19" xfId="0" applyNumberFormat="1" applyFont="1" applyFill="1" applyBorder="1" applyAlignment="1">
      <alignment vertical="center"/>
    </xf>
    <xf numFmtId="169" fontId="13" fillId="4" borderId="20" xfId="0" applyNumberFormat="1" applyFont="1" applyFill="1" applyBorder="1" applyAlignment="1">
      <alignment vertical="center"/>
    </xf>
    <xf numFmtId="3" fontId="11" fillId="0" borderId="1" xfId="1" applyNumberFormat="1" applyFont="1" applyFill="1" applyBorder="1" applyAlignment="1" applyProtection="1">
      <alignment horizontal="right" vertical="center"/>
    </xf>
    <xf numFmtId="49" fontId="14" fillId="5" borderId="1" xfId="0" applyNumberFormat="1" applyFont="1" applyFill="1" applyBorder="1" applyAlignment="1">
      <alignment horizontal="left" vertical="center"/>
    </xf>
    <xf numFmtId="49" fontId="14" fillId="5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right" vertical="center"/>
    </xf>
    <xf numFmtId="3" fontId="14" fillId="5" borderId="1" xfId="0" applyNumberFormat="1" applyFont="1" applyFill="1" applyBorder="1" applyAlignment="1">
      <alignment horizontal="right"/>
    </xf>
    <xf numFmtId="3" fontId="15" fillId="3" borderId="5" xfId="1" applyNumberFormat="1" applyFont="1" applyFill="1" applyBorder="1" applyAlignment="1">
      <alignment horizontal="right" vertical="center"/>
    </xf>
    <xf numFmtId="3" fontId="15" fillId="6" borderId="28" xfId="1" applyNumberFormat="1" applyFont="1" applyFill="1" applyBorder="1" applyAlignment="1">
      <alignment horizontal="right" vertical="center"/>
    </xf>
    <xf numFmtId="49" fontId="4" fillId="3" borderId="10" xfId="0" applyNumberFormat="1" applyFont="1" applyFill="1" applyBorder="1" applyAlignment="1">
      <alignment horizontal="center" vertical="center"/>
    </xf>
    <xf numFmtId="49" fontId="4" fillId="3" borderId="11" xfId="0" applyNumberFormat="1" applyFont="1" applyFill="1" applyBorder="1" applyAlignment="1">
      <alignment horizontal="center" vertical="center"/>
    </xf>
    <xf numFmtId="49" fontId="4" fillId="3" borderId="12" xfId="0" applyNumberFormat="1" applyFont="1" applyFill="1" applyBorder="1" applyAlignment="1">
      <alignment horizontal="center" vertical="center"/>
    </xf>
    <xf numFmtId="49" fontId="4" fillId="3" borderId="22" xfId="0" applyNumberFormat="1" applyFont="1" applyFill="1" applyBorder="1" applyAlignment="1">
      <alignment horizontal="center" vertical="center"/>
    </xf>
    <xf numFmtId="49" fontId="4" fillId="3" borderId="23" xfId="0" applyNumberFormat="1" applyFont="1" applyFill="1" applyBorder="1" applyAlignment="1">
      <alignment horizontal="center" vertical="center"/>
    </xf>
    <xf numFmtId="49" fontId="4" fillId="3" borderId="24" xfId="0" applyNumberFormat="1" applyFont="1" applyFill="1" applyBorder="1" applyAlignment="1">
      <alignment horizontal="center" vertical="center"/>
    </xf>
    <xf numFmtId="0" fontId="10" fillId="6" borderId="6" xfId="0" applyFont="1" applyFill="1" applyBorder="1" applyAlignment="1">
      <alignment horizontal="left" vertical="center"/>
    </xf>
    <xf numFmtId="0" fontId="10" fillId="6" borderId="7" xfId="0" applyFont="1" applyFill="1" applyBorder="1" applyAlignment="1">
      <alignment horizontal="left" vertical="center"/>
    </xf>
    <xf numFmtId="0" fontId="10" fillId="6" borderId="8" xfId="0" applyFont="1" applyFill="1" applyBorder="1" applyAlignment="1">
      <alignment horizontal="left" vertical="center"/>
    </xf>
    <xf numFmtId="0" fontId="11" fillId="0" borderId="0" xfId="9" applyFont="1" applyFill="1" applyBorder="1" applyAlignment="1" applyProtection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6" fillId="6" borderId="2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</cellXfs>
  <cellStyles count="15">
    <cellStyle name="Millares" xfId="1" builtinId="3"/>
    <cellStyle name="Millares 2" xfId="2"/>
    <cellStyle name="Millares 3" xfId="3"/>
    <cellStyle name="Millares 6" xfId="4"/>
    <cellStyle name="Millares 6 2" xfId="5"/>
    <cellStyle name="Moneda" xfId="6" builtinId="4"/>
    <cellStyle name="Moneda 2" xfId="7"/>
    <cellStyle name="Normal" xfId="0" builtinId="0"/>
    <cellStyle name="Normal 2" xfId="8"/>
    <cellStyle name="Normal 2 3" xfId="9"/>
    <cellStyle name="Normal 4" xfId="10"/>
    <cellStyle name="Normal 4 2" xfId="11"/>
    <cellStyle name="Normal 6" xfId="12"/>
    <cellStyle name="Normal_Hoja1" xfId="13"/>
    <cellStyle name="Porcentaje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76201</xdr:rowOff>
    </xdr:from>
    <xdr:to>
      <xdr:col>6</xdr:col>
      <xdr:colOff>1076326</xdr:colOff>
      <xdr:row>8</xdr:row>
      <xdr:rowOff>76201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76201"/>
          <a:ext cx="6572250" cy="1295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0:J110"/>
  <sheetViews>
    <sheetView showGridLines="0" tabSelected="1" zoomScale="110" zoomScaleNormal="110" workbookViewId="0">
      <selection activeCell="C16" sqref="C16"/>
    </sheetView>
  </sheetViews>
  <sheetFormatPr baseColWidth="10" defaultRowHeight="12.75" x14ac:dyDescent="0.25"/>
  <cols>
    <col min="1" max="1" width="7.140625" style="3" customWidth="1"/>
    <col min="2" max="2" width="25.85546875" style="3" customWidth="1"/>
    <col min="3" max="3" width="19.42578125" style="3" customWidth="1"/>
    <col min="4" max="4" width="9.85546875" style="3" bestFit="1" customWidth="1"/>
    <col min="5" max="5" width="20.140625" style="3" customWidth="1"/>
    <col min="6" max="6" width="7.140625" style="3" customWidth="1"/>
    <col min="7" max="7" width="17.28515625" style="3" customWidth="1"/>
    <col min="8" max="8" width="4.42578125" style="3" customWidth="1"/>
    <col min="9" max="16384" width="11.42578125" style="3"/>
  </cols>
  <sheetData>
    <row r="10" spans="2:10" x14ac:dyDescent="0.25">
      <c r="B10" s="1" t="s">
        <v>34</v>
      </c>
      <c r="C10" s="2" t="s">
        <v>137</v>
      </c>
      <c r="E10" s="100" t="s">
        <v>80</v>
      </c>
      <c r="F10" s="101"/>
      <c r="G10" s="4">
        <v>23000</v>
      </c>
    </row>
    <row r="11" spans="2:10" ht="15" customHeight="1" x14ac:dyDescent="0.25">
      <c r="B11" s="5" t="s">
        <v>37</v>
      </c>
      <c r="C11" s="6" t="s">
        <v>135</v>
      </c>
      <c r="E11" s="98" t="s">
        <v>0</v>
      </c>
      <c r="F11" s="98"/>
      <c r="G11" s="7" t="s">
        <v>140</v>
      </c>
      <c r="J11" s="3" t="s">
        <v>131</v>
      </c>
    </row>
    <row r="12" spans="2:10" ht="18" customHeight="1" x14ac:dyDescent="0.25">
      <c r="B12" s="5" t="s">
        <v>36</v>
      </c>
      <c r="C12" s="6" t="s">
        <v>143</v>
      </c>
      <c r="E12" s="98" t="s">
        <v>28</v>
      </c>
      <c r="F12" s="98"/>
      <c r="G12" s="8">
        <v>440</v>
      </c>
      <c r="I12" s="3" t="s">
        <v>131</v>
      </c>
    </row>
    <row r="13" spans="2:10" ht="15" customHeight="1" x14ac:dyDescent="0.25">
      <c r="B13" s="5" t="s">
        <v>35</v>
      </c>
      <c r="C13" s="6" t="s">
        <v>26</v>
      </c>
      <c r="E13" s="98" t="s">
        <v>1</v>
      </c>
      <c r="F13" s="98"/>
      <c r="G13" s="4">
        <f>G10*G12</f>
        <v>10120000</v>
      </c>
    </row>
    <row r="14" spans="2:10" x14ac:dyDescent="0.25">
      <c r="B14" s="5" t="s">
        <v>33</v>
      </c>
      <c r="C14" s="6" t="s">
        <v>27</v>
      </c>
      <c r="E14" s="98" t="s">
        <v>38</v>
      </c>
      <c r="F14" s="98"/>
      <c r="G14" s="9" t="s">
        <v>69</v>
      </c>
    </row>
    <row r="15" spans="2:10" x14ac:dyDescent="0.25">
      <c r="B15" s="5" t="s">
        <v>2</v>
      </c>
      <c r="C15" s="6" t="s">
        <v>3</v>
      </c>
      <c r="E15" s="98" t="s">
        <v>4</v>
      </c>
      <c r="F15" s="98"/>
      <c r="G15" s="7" t="s">
        <v>68</v>
      </c>
    </row>
    <row r="16" spans="2:10" ht="25.5" x14ac:dyDescent="0.25">
      <c r="B16" s="5" t="s">
        <v>5</v>
      </c>
      <c r="C16" s="10" t="s">
        <v>46</v>
      </c>
      <c r="E16" s="98" t="s">
        <v>6</v>
      </c>
      <c r="F16" s="98"/>
      <c r="G16" s="11" t="s">
        <v>105</v>
      </c>
    </row>
    <row r="17" spans="2:7" x14ac:dyDescent="0.25">
      <c r="B17" s="12"/>
      <c r="C17" s="13"/>
      <c r="E17" s="14"/>
      <c r="F17" s="14"/>
      <c r="G17" s="15"/>
    </row>
    <row r="18" spans="2:7" x14ac:dyDescent="0.25">
      <c r="B18" s="99" t="s">
        <v>87</v>
      </c>
      <c r="C18" s="99"/>
      <c r="D18" s="99"/>
      <c r="E18" s="99"/>
      <c r="F18" s="99"/>
      <c r="G18" s="99"/>
    </row>
    <row r="19" spans="2:7" x14ac:dyDescent="0.25">
      <c r="C19" s="16"/>
      <c r="D19" s="16"/>
      <c r="E19" s="17"/>
      <c r="F19" s="18"/>
    </row>
    <row r="20" spans="2:7" x14ac:dyDescent="0.25">
      <c r="B20" s="19" t="s">
        <v>7</v>
      </c>
      <c r="C20" s="20"/>
      <c r="D20" s="20"/>
      <c r="E20" s="20"/>
      <c r="F20" s="20"/>
      <c r="G20" s="20"/>
    </row>
    <row r="21" spans="2:7" ht="38.25" x14ac:dyDescent="0.25">
      <c r="B21" s="21" t="s">
        <v>8</v>
      </c>
      <c r="C21" s="22" t="s">
        <v>9</v>
      </c>
      <c r="D21" s="22" t="s">
        <v>10</v>
      </c>
      <c r="E21" s="23" t="s">
        <v>25</v>
      </c>
      <c r="F21" s="24" t="s">
        <v>11</v>
      </c>
      <c r="G21" s="25" t="s">
        <v>12</v>
      </c>
    </row>
    <row r="22" spans="2:7" x14ac:dyDescent="0.25">
      <c r="B22" s="26" t="s">
        <v>39</v>
      </c>
      <c r="C22" s="27" t="s">
        <v>13</v>
      </c>
      <c r="D22" s="27">
        <v>25</v>
      </c>
      <c r="E22" s="27" t="s">
        <v>46</v>
      </c>
      <c r="F22" s="28">
        <v>25000</v>
      </c>
      <c r="G22" s="28">
        <f>D22*F22</f>
        <v>625000</v>
      </c>
    </row>
    <row r="23" spans="2:7" x14ac:dyDescent="0.25">
      <c r="B23" s="26" t="s">
        <v>40</v>
      </c>
      <c r="C23" s="27" t="s">
        <v>13</v>
      </c>
      <c r="D23" s="27">
        <v>25</v>
      </c>
      <c r="E23" s="27" t="s">
        <v>41</v>
      </c>
      <c r="F23" s="28">
        <v>25000</v>
      </c>
      <c r="G23" s="28">
        <f t="shared" ref="G23:G29" si="0">D23*F23</f>
        <v>625000</v>
      </c>
    </row>
    <row r="24" spans="2:7" x14ac:dyDescent="0.25">
      <c r="B24" s="26" t="s">
        <v>88</v>
      </c>
      <c r="C24" s="27" t="s">
        <v>13</v>
      </c>
      <c r="D24" s="27">
        <v>2</v>
      </c>
      <c r="E24" s="27" t="s">
        <v>53</v>
      </c>
      <c r="F24" s="28">
        <v>25000</v>
      </c>
      <c r="G24" s="28">
        <f t="shared" si="0"/>
        <v>50000</v>
      </c>
    </row>
    <row r="25" spans="2:7" x14ac:dyDescent="0.25">
      <c r="B25" s="26" t="s">
        <v>101</v>
      </c>
      <c r="C25" s="27" t="s">
        <v>13</v>
      </c>
      <c r="D25" s="27">
        <v>6</v>
      </c>
      <c r="E25" s="27" t="s">
        <v>41</v>
      </c>
      <c r="F25" s="28">
        <v>25000</v>
      </c>
      <c r="G25" s="28">
        <f t="shared" si="0"/>
        <v>150000</v>
      </c>
    </row>
    <row r="26" spans="2:7" x14ac:dyDescent="0.25">
      <c r="B26" s="26" t="s">
        <v>102</v>
      </c>
      <c r="C26" s="27" t="s">
        <v>13</v>
      </c>
      <c r="D26" s="27">
        <v>20</v>
      </c>
      <c r="E26" s="27" t="s">
        <v>124</v>
      </c>
      <c r="F26" s="28">
        <v>25000</v>
      </c>
      <c r="G26" s="28">
        <f t="shared" si="0"/>
        <v>500000</v>
      </c>
    </row>
    <row r="27" spans="2:7" x14ac:dyDescent="0.25">
      <c r="B27" s="26" t="s">
        <v>42</v>
      </c>
      <c r="C27" s="29" t="s">
        <v>13</v>
      </c>
      <c r="D27" s="29">
        <v>2</v>
      </c>
      <c r="E27" s="29" t="s">
        <v>43</v>
      </c>
      <c r="F27" s="28">
        <v>25000</v>
      </c>
      <c r="G27" s="30">
        <f t="shared" si="0"/>
        <v>50000</v>
      </c>
    </row>
    <row r="28" spans="2:7" x14ac:dyDescent="0.25">
      <c r="B28" s="26" t="s">
        <v>100</v>
      </c>
      <c r="C28" s="29" t="s">
        <v>13</v>
      </c>
      <c r="D28" s="29">
        <v>2</v>
      </c>
      <c r="E28" s="29" t="s">
        <v>125</v>
      </c>
      <c r="F28" s="28">
        <v>25000</v>
      </c>
      <c r="G28" s="30">
        <f t="shared" si="0"/>
        <v>50000</v>
      </c>
    </row>
    <row r="29" spans="2:7" x14ac:dyDescent="0.25">
      <c r="B29" s="26" t="s">
        <v>70</v>
      </c>
      <c r="C29" s="29" t="s">
        <v>13</v>
      </c>
      <c r="D29" s="27">
        <v>5</v>
      </c>
      <c r="E29" s="27" t="s">
        <v>64</v>
      </c>
      <c r="F29" s="28">
        <v>25000</v>
      </c>
      <c r="G29" s="28">
        <f t="shared" si="0"/>
        <v>125000</v>
      </c>
    </row>
    <row r="30" spans="2:7" x14ac:dyDescent="0.25">
      <c r="B30" s="21" t="s">
        <v>14</v>
      </c>
      <c r="C30" s="22"/>
      <c r="D30" s="22"/>
      <c r="E30" s="23"/>
      <c r="F30" s="24"/>
      <c r="G30" s="31">
        <f>SUM(G22:G29)</f>
        <v>2175000</v>
      </c>
    </row>
    <row r="31" spans="2:7" x14ac:dyDescent="0.25">
      <c r="B31" s="14"/>
      <c r="C31" s="14"/>
      <c r="D31" s="14"/>
      <c r="E31" s="14"/>
      <c r="F31" s="32"/>
      <c r="G31" s="32"/>
    </row>
    <row r="32" spans="2:7" x14ac:dyDescent="0.25">
      <c r="B32" s="19" t="s">
        <v>59</v>
      </c>
      <c r="C32" s="33"/>
      <c r="D32" s="33"/>
      <c r="E32" s="33"/>
      <c r="F32" s="34"/>
      <c r="G32" s="34"/>
    </row>
    <row r="33" spans="2:9" ht="38.25" x14ac:dyDescent="0.25">
      <c r="B33" s="21" t="s">
        <v>8</v>
      </c>
      <c r="C33" s="22" t="s">
        <v>9</v>
      </c>
      <c r="D33" s="22" t="s">
        <v>10</v>
      </c>
      <c r="E33" s="23" t="s">
        <v>25</v>
      </c>
      <c r="F33" s="24" t="s">
        <v>11</v>
      </c>
      <c r="G33" s="25" t="s">
        <v>12</v>
      </c>
    </row>
    <row r="34" spans="2:9" x14ac:dyDescent="0.25">
      <c r="B34" s="35"/>
      <c r="C34" s="36"/>
      <c r="D34" s="36"/>
      <c r="E34" s="36"/>
      <c r="F34" s="37"/>
      <c r="G34" s="37"/>
    </row>
    <row r="35" spans="2:9" x14ac:dyDescent="0.25">
      <c r="B35" s="21" t="s">
        <v>60</v>
      </c>
      <c r="C35" s="22"/>
      <c r="D35" s="22"/>
      <c r="E35" s="23"/>
      <c r="F35" s="24"/>
      <c r="G35" s="25"/>
    </row>
    <row r="36" spans="2:9" x14ac:dyDescent="0.25">
      <c r="F36" s="38"/>
      <c r="G36" s="38"/>
    </row>
    <row r="37" spans="2:9" x14ac:dyDescent="0.25">
      <c r="B37" s="19" t="s">
        <v>44</v>
      </c>
      <c r="C37" s="33"/>
      <c r="D37" s="33"/>
      <c r="E37" s="33"/>
      <c r="F37" s="34"/>
      <c r="G37" s="34"/>
    </row>
    <row r="38" spans="2:9" ht="38.25" x14ac:dyDescent="0.25">
      <c r="B38" s="21" t="s">
        <v>8</v>
      </c>
      <c r="C38" s="22" t="s">
        <v>9</v>
      </c>
      <c r="D38" s="22" t="s">
        <v>10</v>
      </c>
      <c r="E38" s="23" t="s">
        <v>25</v>
      </c>
      <c r="F38" s="24" t="s">
        <v>11</v>
      </c>
      <c r="G38" s="25" t="s">
        <v>12</v>
      </c>
    </row>
    <row r="39" spans="2:9" x14ac:dyDescent="0.25">
      <c r="B39" s="39" t="s">
        <v>71</v>
      </c>
      <c r="C39" s="40" t="s">
        <v>45</v>
      </c>
      <c r="D39" s="40">
        <v>0.3</v>
      </c>
      <c r="E39" s="40" t="s">
        <v>41</v>
      </c>
      <c r="F39" s="41">
        <v>90000</v>
      </c>
      <c r="G39" s="42">
        <f t="shared" ref="G39:G45" si="1">D39*F39</f>
        <v>27000</v>
      </c>
    </row>
    <row r="40" spans="2:9" x14ac:dyDescent="0.25">
      <c r="B40" s="39" t="s">
        <v>72</v>
      </c>
      <c r="C40" s="40" t="s">
        <v>45</v>
      </c>
      <c r="D40" s="40">
        <v>0.5</v>
      </c>
      <c r="E40" s="40" t="s">
        <v>57</v>
      </c>
      <c r="F40" s="41">
        <v>90000</v>
      </c>
      <c r="G40" s="42">
        <f t="shared" si="1"/>
        <v>45000</v>
      </c>
    </row>
    <row r="41" spans="2:9" x14ac:dyDescent="0.25">
      <c r="B41" s="39" t="s">
        <v>95</v>
      </c>
      <c r="C41" s="40" t="s">
        <v>45</v>
      </c>
      <c r="D41" s="40">
        <v>0.5</v>
      </c>
      <c r="E41" s="40" t="s">
        <v>30</v>
      </c>
      <c r="F41" s="81">
        <v>70000</v>
      </c>
      <c r="G41" s="42">
        <f t="shared" si="1"/>
        <v>35000</v>
      </c>
      <c r="I41" s="81" t="s">
        <v>131</v>
      </c>
    </row>
    <row r="42" spans="2:9" x14ac:dyDescent="0.25">
      <c r="B42" s="39" t="s">
        <v>96</v>
      </c>
      <c r="C42" s="40" t="s">
        <v>45</v>
      </c>
      <c r="D42" s="40">
        <v>5</v>
      </c>
      <c r="E42" s="40" t="s">
        <v>68</v>
      </c>
      <c r="F42" s="81">
        <v>45000</v>
      </c>
      <c r="G42" s="42">
        <f t="shared" si="1"/>
        <v>225000</v>
      </c>
    </row>
    <row r="43" spans="2:9" x14ac:dyDescent="0.25">
      <c r="B43" s="39" t="s">
        <v>99</v>
      </c>
      <c r="C43" s="40" t="s">
        <v>45</v>
      </c>
      <c r="D43" s="40">
        <v>15</v>
      </c>
      <c r="E43" s="40" t="s">
        <v>73</v>
      </c>
      <c r="F43" s="81">
        <v>35000</v>
      </c>
      <c r="G43" s="42">
        <f t="shared" si="1"/>
        <v>525000</v>
      </c>
    </row>
    <row r="44" spans="2:9" x14ac:dyDescent="0.25">
      <c r="B44" s="39" t="s">
        <v>103</v>
      </c>
      <c r="C44" s="40" t="s">
        <v>45</v>
      </c>
      <c r="D44" s="40">
        <v>2</v>
      </c>
      <c r="E44" s="40" t="s">
        <v>104</v>
      </c>
      <c r="F44" s="41">
        <v>50000</v>
      </c>
      <c r="G44" s="42">
        <f t="shared" si="1"/>
        <v>100000</v>
      </c>
    </row>
    <row r="45" spans="2:9" x14ac:dyDescent="0.25">
      <c r="B45" s="39" t="s">
        <v>47</v>
      </c>
      <c r="C45" s="40" t="s">
        <v>45</v>
      </c>
      <c r="D45" s="40">
        <v>1</v>
      </c>
      <c r="E45" s="40" t="s">
        <v>126</v>
      </c>
      <c r="F45" s="41">
        <v>30000</v>
      </c>
      <c r="G45" s="42">
        <f t="shared" si="1"/>
        <v>30000</v>
      </c>
    </row>
    <row r="46" spans="2:9" x14ac:dyDescent="0.25">
      <c r="B46" s="21" t="s">
        <v>48</v>
      </c>
      <c r="C46" s="22"/>
      <c r="D46" s="22"/>
      <c r="E46" s="23"/>
      <c r="F46" s="24"/>
      <c r="G46" s="31">
        <f>SUM(G39:G45)</f>
        <v>987000</v>
      </c>
    </row>
    <row r="47" spans="2:9" x14ac:dyDescent="0.25">
      <c r="F47" s="43"/>
      <c r="G47" s="43"/>
    </row>
    <row r="48" spans="2:9" x14ac:dyDescent="0.25">
      <c r="B48" s="19" t="s">
        <v>15</v>
      </c>
      <c r="C48" s="33"/>
      <c r="D48" s="33"/>
      <c r="E48" s="33"/>
      <c r="F48" s="44"/>
      <c r="G48" s="44"/>
    </row>
    <row r="49" spans="2:9" ht="38.25" x14ac:dyDescent="0.25">
      <c r="B49" s="21" t="s">
        <v>89</v>
      </c>
      <c r="C49" s="22" t="s">
        <v>9</v>
      </c>
      <c r="D49" s="22" t="s">
        <v>29</v>
      </c>
      <c r="E49" s="23" t="s">
        <v>25</v>
      </c>
      <c r="F49" s="24" t="s">
        <v>11</v>
      </c>
      <c r="G49" s="25" t="s">
        <v>12</v>
      </c>
    </row>
    <row r="50" spans="2:9" x14ac:dyDescent="0.25">
      <c r="B50" s="45" t="s">
        <v>83</v>
      </c>
      <c r="C50" s="46"/>
      <c r="D50" s="46"/>
      <c r="E50" s="46"/>
      <c r="F50" s="47"/>
      <c r="G50" s="47"/>
    </row>
    <row r="51" spans="2:9" x14ac:dyDescent="0.25">
      <c r="B51" s="35" t="s">
        <v>56</v>
      </c>
      <c r="C51" s="40" t="s">
        <v>62</v>
      </c>
      <c r="D51" s="36">
        <v>200</v>
      </c>
      <c r="E51" s="48" t="s">
        <v>52</v>
      </c>
      <c r="F51" s="41">
        <v>1500</v>
      </c>
      <c r="G51" s="49">
        <f>(D51*F51)</f>
        <v>300000</v>
      </c>
    </row>
    <row r="52" spans="2:9" x14ac:dyDescent="0.25">
      <c r="B52" s="35" t="s">
        <v>98</v>
      </c>
      <c r="C52" s="40" t="s">
        <v>62</v>
      </c>
      <c r="D52" s="36">
        <v>300</v>
      </c>
      <c r="E52" s="48" t="s">
        <v>129</v>
      </c>
      <c r="F52" s="41">
        <v>1450</v>
      </c>
      <c r="G52" s="49">
        <f>(D52*F52)</f>
        <v>435000</v>
      </c>
    </row>
    <row r="53" spans="2:9" x14ac:dyDescent="0.25">
      <c r="B53" s="39" t="s">
        <v>106</v>
      </c>
      <c r="C53" s="40" t="s">
        <v>62</v>
      </c>
      <c r="D53" s="27">
        <v>100</v>
      </c>
      <c r="E53" s="48" t="s">
        <v>130</v>
      </c>
      <c r="F53" s="28">
        <v>1900</v>
      </c>
      <c r="G53" s="28">
        <f>+D53*F53</f>
        <v>190000</v>
      </c>
    </row>
    <row r="54" spans="2:9" x14ac:dyDescent="0.25">
      <c r="B54" s="39" t="s">
        <v>107</v>
      </c>
      <c r="C54" s="40" t="s">
        <v>62</v>
      </c>
      <c r="D54" s="27">
        <v>175</v>
      </c>
      <c r="E54" s="48" t="s">
        <v>130</v>
      </c>
      <c r="F54" s="28">
        <v>830</v>
      </c>
      <c r="G54" s="28">
        <f>+D54*F54</f>
        <v>145250</v>
      </c>
    </row>
    <row r="55" spans="2:9" x14ac:dyDescent="0.25">
      <c r="B55" s="39" t="s">
        <v>108</v>
      </c>
      <c r="C55" s="40" t="s">
        <v>62</v>
      </c>
      <c r="D55" s="27">
        <v>75</v>
      </c>
      <c r="E55" s="48" t="s">
        <v>130</v>
      </c>
      <c r="F55" s="28">
        <v>880</v>
      </c>
      <c r="G55" s="28">
        <f>+D55*F55</f>
        <v>66000</v>
      </c>
    </row>
    <row r="56" spans="2:9" x14ac:dyDescent="0.25">
      <c r="B56" s="39" t="s">
        <v>109</v>
      </c>
      <c r="C56" s="40" t="s">
        <v>62</v>
      </c>
      <c r="D56" s="27">
        <v>50</v>
      </c>
      <c r="E56" s="48" t="s">
        <v>130</v>
      </c>
      <c r="F56" s="28">
        <v>1440</v>
      </c>
      <c r="G56" s="28">
        <f>+D56*F56</f>
        <v>72000</v>
      </c>
    </row>
    <row r="57" spans="2:9" x14ac:dyDescent="0.25">
      <c r="B57" s="45" t="s">
        <v>84</v>
      </c>
      <c r="C57" s="46"/>
      <c r="D57" s="46"/>
      <c r="E57" s="46"/>
      <c r="F57" s="47"/>
      <c r="G57" s="47"/>
    </row>
    <row r="58" spans="2:9" x14ac:dyDescent="0.25">
      <c r="B58" s="50" t="s">
        <v>141</v>
      </c>
      <c r="C58" s="40" t="s">
        <v>62</v>
      </c>
      <c r="D58" s="48">
        <v>10</v>
      </c>
      <c r="E58" s="48" t="s">
        <v>134</v>
      </c>
      <c r="F58" s="28">
        <v>16443</v>
      </c>
      <c r="G58" s="28">
        <f>+D58*F58</f>
        <v>164430</v>
      </c>
    </row>
    <row r="59" spans="2:9" x14ac:dyDescent="0.25">
      <c r="B59" s="50" t="s">
        <v>142</v>
      </c>
      <c r="C59" s="40" t="s">
        <v>61</v>
      </c>
      <c r="D59" s="48">
        <v>6</v>
      </c>
      <c r="E59" s="48" t="s">
        <v>134</v>
      </c>
      <c r="F59" s="28">
        <v>13562</v>
      </c>
      <c r="G59" s="28">
        <f>+D59*F59</f>
        <v>81372</v>
      </c>
    </row>
    <row r="60" spans="2:9" x14ac:dyDescent="0.25">
      <c r="B60" s="45" t="s">
        <v>85</v>
      </c>
      <c r="C60" s="46"/>
      <c r="D60" s="46"/>
      <c r="E60" s="46"/>
      <c r="F60" s="47"/>
      <c r="G60" s="47"/>
    </row>
    <row r="61" spans="2:9" x14ac:dyDescent="0.25">
      <c r="B61" s="26" t="s">
        <v>82</v>
      </c>
      <c r="C61" s="40" t="s">
        <v>61</v>
      </c>
      <c r="D61" s="27">
        <v>2</v>
      </c>
      <c r="E61" s="27" t="s">
        <v>74</v>
      </c>
      <c r="F61" s="41">
        <v>45370</v>
      </c>
      <c r="G61" s="49">
        <f>(D61*F61)</f>
        <v>90740</v>
      </c>
      <c r="I61" s="14"/>
    </row>
    <row r="62" spans="2:9" x14ac:dyDescent="0.25">
      <c r="B62" s="26" t="s">
        <v>77</v>
      </c>
      <c r="C62" s="40" t="s">
        <v>62</v>
      </c>
      <c r="D62" s="27">
        <v>1</v>
      </c>
      <c r="E62" s="27" t="s">
        <v>76</v>
      </c>
      <c r="F62" s="28">
        <f>18360*4</f>
        <v>73440</v>
      </c>
      <c r="G62" s="49">
        <f>(D62*F62)</f>
        <v>73440</v>
      </c>
      <c r="I62" s="51"/>
    </row>
    <row r="63" spans="2:9" x14ac:dyDescent="0.25">
      <c r="B63" s="39" t="s">
        <v>110</v>
      </c>
      <c r="C63" s="40" t="s">
        <v>61</v>
      </c>
      <c r="D63" s="40">
        <v>100</v>
      </c>
      <c r="E63" s="40" t="s">
        <v>74</v>
      </c>
      <c r="F63" s="52">
        <v>2200</v>
      </c>
      <c r="G63" s="49">
        <f>(D63*F63)</f>
        <v>220000</v>
      </c>
      <c r="I63" s="14"/>
    </row>
    <row r="64" spans="2:9" x14ac:dyDescent="0.25">
      <c r="B64" s="39" t="s">
        <v>54</v>
      </c>
      <c r="C64" s="40" t="s">
        <v>61</v>
      </c>
      <c r="D64" s="40">
        <v>5</v>
      </c>
      <c r="E64" s="40" t="s">
        <v>66</v>
      </c>
      <c r="F64" s="28">
        <v>13120</v>
      </c>
      <c r="G64" s="49">
        <f>(D64*F64)</f>
        <v>65600</v>
      </c>
    </row>
    <row r="65" spans="2:7" x14ac:dyDescent="0.25">
      <c r="B65" s="39" t="s">
        <v>55</v>
      </c>
      <c r="C65" s="40" t="s">
        <v>62</v>
      </c>
      <c r="D65" s="40">
        <v>3</v>
      </c>
      <c r="E65" s="40" t="s">
        <v>52</v>
      </c>
      <c r="F65" s="28">
        <v>41120</v>
      </c>
      <c r="G65" s="49">
        <f>(D65*F65)</f>
        <v>123360</v>
      </c>
    </row>
    <row r="66" spans="2:7" x14ac:dyDescent="0.25">
      <c r="B66" s="45" t="s">
        <v>86</v>
      </c>
      <c r="C66" s="40"/>
      <c r="D66" s="40"/>
      <c r="E66" s="40"/>
      <c r="F66" s="41"/>
      <c r="G66" s="49"/>
    </row>
    <row r="67" spans="2:7" x14ac:dyDescent="0.25">
      <c r="B67" s="82" t="s">
        <v>144</v>
      </c>
      <c r="C67" s="83" t="s">
        <v>145</v>
      </c>
      <c r="D67" s="83" t="s">
        <v>146</v>
      </c>
      <c r="E67" s="83" t="s">
        <v>147</v>
      </c>
      <c r="F67" s="84" t="s">
        <v>148</v>
      </c>
      <c r="G67" s="85">
        <f>F67*D67</f>
        <v>246760</v>
      </c>
    </row>
    <row r="68" spans="2:7" x14ac:dyDescent="0.25">
      <c r="B68" s="39" t="s">
        <v>65</v>
      </c>
      <c r="C68" s="40" t="s">
        <v>61</v>
      </c>
      <c r="D68" s="40">
        <v>1</v>
      </c>
      <c r="E68" s="40" t="s">
        <v>63</v>
      </c>
      <c r="F68" s="41">
        <v>137500</v>
      </c>
      <c r="G68" s="49">
        <f>(D68*F68)</f>
        <v>137500</v>
      </c>
    </row>
    <row r="69" spans="2:7" x14ac:dyDescent="0.25">
      <c r="B69" s="26" t="s">
        <v>81</v>
      </c>
      <c r="C69" s="40" t="s">
        <v>62</v>
      </c>
      <c r="D69" s="27">
        <v>5</v>
      </c>
      <c r="E69" s="27" t="s">
        <v>75</v>
      </c>
      <c r="F69" s="41">
        <v>17853</v>
      </c>
      <c r="G69" s="49">
        <v>280120</v>
      </c>
    </row>
    <row r="70" spans="2:7" x14ac:dyDescent="0.25">
      <c r="B70" s="26" t="s">
        <v>49</v>
      </c>
      <c r="C70" s="40" t="s">
        <v>62</v>
      </c>
      <c r="D70" s="27">
        <v>2</v>
      </c>
      <c r="E70" s="27" t="s">
        <v>32</v>
      </c>
      <c r="F70" s="41">
        <v>12480</v>
      </c>
      <c r="G70" s="49">
        <f>(D70*F70)</f>
        <v>24960</v>
      </c>
    </row>
    <row r="71" spans="2:7" x14ac:dyDescent="0.25">
      <c r="B71" s="26" t="s">
        <v>50</v>
      </c>
      <c r="C71" s="40" t="s">
        <v>61</v>
      </c>
      <c r="D71" s="27">
        <v>0.5</v>
      </c>
      <c r="E71" s="27" t="s">
        <v>30</v>
      </c>
      <c r="F71" s="41">
        <v>51235</v>
      </c>
      <c r="G71" s="49">
        <f>(D71*F71)</f>
        <v>25617.5</v>
      </c>
    </row>
    <row r="72" spans="2:7" x14ac:dyDescent="0.25">
      <c r="B72" s="39" t="s">
        <v>127</v>
      </c>
      <c r="C72" s="40" t="s">
        <v>61</v>
      </c>
      <c r="D72" s="40">
        <v>2</v>
      </c>
      <c r="E72" s="40" t="s">
        <v>128</v>
      </c>
      <c r="F72" s="41">
        <v>22500</v>
      </c>
      <c r="G72" s="28">
        <f t="shared" ref="G72" si="2">+D72*F72</f>
        <v>45000</v>
      </c>
    </row>
    <row r="73" spans="2:7" x14ac:dyDescent="0.25">
      <c r="B73" s="39" t="s">
        <v>51</v>
      </c>
      <c r="C73" s="40" t="s">
        <v>61</v>
      </c>
      <c r="D73" s="40">
        <v>2</v>
      </c>
      <c r="E73" s="40" t="s">
        <v>52</v>
      </c>
      <c r="F73" s="41">
        <v>26340</v>
      </c>
      <c r="G73" s="49">
        <f>(D73*F73)</f>
        <v>52680</v>
      </c>
    </row>
    <row r="74" spans="2:7" x14ac:dyDescent="0.25">
      <c r="B74" s="94" t="s">
        <v>16</v>
      </c>
      <c r="C74" s="95"/>
      <c r="D74" s="95"/>
      <c r="E74" s="95"/>
      <c r="F74" s="96"/>
      <c r="G74" s="53">
        <f>SUM(G50:G73)</f>
        <v>2839829.5</v>
      </c>
    </row>
    <row r="75" spans="2:7" x14ac:dyDescent="0.25">
      <c r="B75" s="18"/>
      <c r="C75" s="14"/>
      <c r="D75" s="14"/>
      <c r="E75" s="14"/>
      <c r="F75" s="54"/>
      <c r="G75" s="55"/>
    </row>
    <row r="76" spans="2:7" x14ac:dyDescent="0.25">
      <c r="B76" s="19" t="s">
        <v>17</v>
      </c>
      <c r="C76" s="33"/>
      <c r="D76" s="33"/>
      <c r="E76" s="33"/>
      <c r="F76" s="44"/>
      <c r="G76" s="44"/>
    </row>
    <row r="77" spans="2:7" x14ac:dyDescent="0.25">
      <c r="B77" s="94" t="s">
        <v>18</v>
      </c>
      <c r="C77" s="95" t="s">
        <v>9</v>
      </c>
      <c r="D77" s="95" t="s">
        <v>31</v>
      </c>
      <c r="E77" s="95" t="s">
        <v>25</v>
      </c>
      <c r="F77" s="96" t="s">
        <v>11</v>
      </c>
      <c r="G77" s="53" t="s">
        <v>12</v>
      </c>
    </row>
    <row r="78" spans="2:7" x14ac:dyDescent="0.25">
      <c r="B78" s="56" t="s">
        <v>97</v>
      </c>
      <c r="C78" s="57" t="s">
        <v>67</v>
      </c>
      <c r="D78" s="57">
        <v>1</v>
      </c>
      <c r="E78" s="57" t="s">
        <v>78</v>
      </c>
      <c r="F78" s="58">
        <v>200000</v>
      </c>
      <c r="G78" s="58">
        <f>(D78*F78)</f>
        <v>200000</v>
      </c>
    </row>
    <row r="79" spans="2:7" x14ac:dyDescent="0.25">
      <c r="B79" s="56" t="s">
        <v>94</v>
      </c>
      <c r="C79" s="57" t="s">
        <v>67</v>
      </c>
      <c r="D79" s="57">
        <v>2</v>
      </c>
      <c r="E79" s="57" t="s">
        <v>79</v>
      </c>
      <c r="F79" s="58">
        <v>100000</v>
      </c>
      <c r="G79" s="58">
        <f>F79*D79</f>
        <v>200000</v>
      </c>
    </row>
    <row r="80" spans="2:7" x14ac:dyDescent="0.25">
      <c r="B80" s="94" t="s">
        <v>19</v>
      </c>
      <c r="C80" s="95"/>
      <c r="D80" s="95"/>
      <c r="E80" s="95"/>
      <c r="F80" s="96"/>
      <c r="G80" s="53">
        <f>SUM(G78:G79)</f>
        <v>400000</v>
      </c>
    </row>
    <row r="81" spans="2:7" x14ac:dyDescent="0.25">
      <c r="B81" s="18"/>
      <c r="C81" s="14"/>
      <c r="D81" s="14"/>
      <c r="E81" s="14"/>
      <c r="F81" s="54"/>
      <c r="G81" s="55"/>
    </row>
    <row r="82" spans="2:7" x14ac:dyDescent="0.25">
      <c r="B82" s="59" t="s">
        <v>20</v>
      </c>
      <c r="C82" s="60"/>
      <c r="D82" s="60"/>
      <c r="E82" s="60"/>
      <c r="F82" s="61"/>
      <c r="G82" s="86">
        <f>(G80+G74+G46+G30)</f>
        <v>6401829.5</v>
      </c>
    </row>
    <row r="83" spans="2:7" x14ac:dyDescent="0.25">
      <c r="B83" s="94" t="s">
        <v>21</v>
      </c>
      <c r="C83" s="95"/>
      <c r="D83" s="95"/>
      <c r="E83" s="95"/>
      <c r="F83" s="96"/>
      <c r="G83" s="87">
        <f>(G82*0.05)</f>
        <v>320091.47500000003</v>
      </c>
    </row>
    <row r="84" spans="2:7" x14ac:dyDescent="0.25">
      <c r="B84" s="59" t="s">
        <v>22</v>
      </c>
      <c r="C84" s="60"/>
      <c r="D84" s="60"/>
      <c r="E84" s="60"/>
      <c r="F84" s="61"/>
      <c r="G84" s="86">
        <f>SUM(G82:G83)</f>
        <v>6721920.9749999996</v>
      </c>
    </row>
    <row r="85" spans="2:7" x14ac:dyDescent="0.25">
      <c r="B85" s="94" t="s">
        <v>23</v>
      </c>
      <c r="C85" s="95"/>
      <c r="D85" s="95"/>
      <c r="E85" s="95"/>
      <c r="F85" s="96"/>
      <c r="G85" s="87">
        <f>(G12*G10)</f>
        <v>10120000</v>
      </c>
    </row>
    <row r="86" spans="2:7" x14ac:dyDescent="0.25">
      <c r="B86" s="59" t="s">
        <v>24</v>
      </c>
      <c r="C86" s="60"/>
      <c r="D86" s="60"/>
      <c r="E86" s="60"/>
      <c r="F86" s="61"/>
      <c r="G86" s="86">
        <f>G85-G84</f>
        <v>3398079.0250000004</v>
      </c>
    </row>
    <row r="87" spans="2:7" x14ac:dyDescent="0.25">
      <c r="B87" s="62" t="s">
        <v>138</v>
      </c>
      <c r="C87" s="62"/>
      <c r="D87" s="63"/>
      <c r="E87" s="63"/>
      <c r="F87" s="63"/>
      <c r="G87" s="63"/>
    </row>
    <row r="88" spans="2:7" x14ac:dyDescent="0.25">
      <c r="B88" s="64" t="s">
        <v>139</v>
      </c>
      <c r="C88" s="63"/>
      <c r="D88" s="63"/>
      <c r="E88" s="63"/>
      <c r="F88" s="63"/>
      <c r="G88" s="63"/>
    </row>
    <row r="89" spans="2:7" x14ac:dyDescent="0.25">
      <c r="B89" s="65" t="s">
        <v>90</v>
      </c>
      <c r="C89" s="63"/>
      <c r="D89" s="63"/>
      <c r="E89" s="63"/>
      <c r="F89" s="63"/>
      <c r="G89" s="63"/>
    </row>
    <row r="90" spans="2:7" x14ac:dyDescent="0.25">
      <c r="B90" s="65" t="s">
        <v>91</v>
      </c>
      <c r="C90" s="63"/>
      <c r="D90" s="63"/>
      <c r="E90" s="63"/>
      <c r="F90" s="63"/>
      <c r="G90" s="63"/>
    </row>
    <row r="91" spans="2:7" x14ac:dyDescent="0.25">
      <c r="B91" s="65" t="s">
        <v>58</v>
      </c>
      <c r="C91" s="63"/>
      <c r="D91" s="63"/>
      <c r="E91" s="63"/>
      <c r="F91" s="63"/>
      <c r="G91" s="63"/>
    </row>
    <row r="92" spans="2:7" x14ac:dyDescent="0.25">
      <c r="B92" s="65" t="s">
        <v>92</v>
      </c>
      <c r="C92" s="63"/>
      <c r="D92" s="63"/>
      <c r="E92" s="63"/>
      <c r="F92" s="63"/>
      <c r="G92" s="63"/>
    </row>
    <row r="93" spans="2:7" x14ac:dyDescent="0.25">
      <c r="B93" s="65" t="s">
        <v>93</v>
      </c>
    </row>
    <row r="94" spans="2:7" x14ac:dyDescent="0.25">
      <c r="B94" s="65" t="s">
        <v>136</v>
      </c>
      <c r="C94" s="63"/>
      <c r="D94" s="63"/>
      <c r="E94" s="63"/>
      <c r="F94" s="63"/>
      <c r="G94" s="63"/>
    </row>
    <row r="95" spans="2:7" x14ac:dyDescent="0.25">
      <c r="B95" s="97" t="s">
        <v>132</v>
      </c>
      <c r="C95" s="97"/>
      <c r="D95" s="97"/>
      <c r="E95" s="97"/>
      <c r="F95" s="97"/>
      <c r="G95" s="97"/>
    </row>
    <row r="96" spans="2:7" x14ac:dyDescent="0.25">
      <c r="B96" s="65" t="s">
        <v>133</v>
      </c>
    </row>
    <row r="97" spans="2:5" ht="13.5" thickBot="1" x14ac:dyDescent="0.3">
      <c r="B97" s="65"/>
    </row>
    <row r="98" spans="2:5" ht="13.5" thickBot="1" x14ac:dyDescent="0.3">
      <c r="B98" s="88" t="s">
        <v>111</v>
      </c>
      <c r="C98" s="89"/>
      <c r="D98" s="90"/>
    </row>
    <row r="99" spans="2:5" x14ac:dyDescent="0.25">
      <c r="B99" s="66" t="s">
        <v>18</v>
      </c>
      <c r="C99" s="67" t="s">
        <v>112</v>
      </c>
      <c r="D99" s="68" t="s">
        <v>113</v>
      </c>
    </row>
    <row r="100" spans="2:5" x14ac:dyDescent="0.25">
      <c r="B100" s="69" t="s">
        <v>114</v>
      </c>
      <c r="C100" s="70">
        <f>+G30</f>
        <v>2175000</v>
      </c>
      <c r="D100" s="71">
        <f>(C100/C106)</f>
        <v>0.32356821927678198</v>
      </c>
    </row>
    <row r="101" spans="2:5" x14ac:dyDescent="0.25">
      <c r="B101" s="69" t="s">
        <v>115</v>
      </c>
      <c r="C101" s="70">
        <f>+G35</f>
        <v>0</v>
      </c>
      <c r="D101" s="71">
        <v>0</v>
      </c>
    </row>
    <row r="102" spans="2:5" x14ac:dyDescent="0.25">
      <c r="B102" s="69" t="s">
        <v>116</v>
      </c>
      <c r="C102" s="70">
        <f>+G46</f>
        <v>987000</v>
      </c>
      <c r="D102" s="71">
        <f>(C102/C106)</f>
        <v>0.14683302640284313</v>
      </c>
    </row>
    <row r="103" spans="2:5" x14ac:dyDescent="0.25">
      <c r="B103" s="69" t="s">
        <v>117</v>
      </c>
      <c r="C103" s="70">
        <f>+G74</f>
        <v>2839829.5</v>
      </c>
      <c r="D103" s="71">
        <f>(C103/C106)</f>
        <v>0.42247290775387314</v>
      </c>
    </row>
    <row r="104" spans="2:5" x14ac:dyDescent="0.25">
      <c r="B104" s="69" t="s">
        <v>118</v>
      </c>
      <c r="C104" s="72">
        <f>+G80</f>
        <v>400000</v>
      </c>
      <c r="D104" s="71">
        <f>(C104/C106)</f>
        <v>5.9506798947454156E-2</v>
      </c>
    </row>
    <row r="105" spans="2:5" x14ac:dyDescent="0.25">
      <c r="B105" s="69" t="s">
        <v>119</v>
      </c>
      <c r="C105" s="72">
        <f>+G83</f>
        <v>320091.47500000003</v>
      </c>
      <c r="D105" s="71">
        <f>(C105/C106)</f>
        <v>4.761904761904763E-2</v>
      </c>
    </row>
    <row r="106" spans="2:5" ht="13.5" thickBot="1" x14ac:dyDescent="0.3">
      <c r="B106" s="73" t="s">
        <v>120</v>
      </c>
      <c r="C106" s="74">
        <f>SUM(C100:C105)</f>
        <v>6721920.9749999996</v>
      </c>
      <c r="D106" s="75">
        <f>SUM(D100:D105)</f>
        <v>1</v>
      </c>
    </row>
    <row r="107" spans="2:5" ht="13.5" thickBot="1" x14ac:dyDescent="0.3"/>
    <row r="108" spans="2:5" ht="13.5" thickBot="1" x14ac:dyDescent="0.3">
      <c r="B108" s="91" t="s">
        <v>121</v>
      </c>
      <c r="C108" s="92"/>
      <c r="D108" s="92"/>
      <c r="E108" s="93"/>
    </row>
    <row r="109" spans="2:5" x14ac:dyDescent="0.25">
      <c r="B109" s="76" t="s">
        <v>122</v>
      </c>
      <c r="C109" s="77">
        <v>20000</v>
      </c>
      <c r="D109" s="77">
        <v>23000</v>
      </c>
      <c r="E109" s="78">
        <v>25000</v>
      </c>
    </row>
    <row r="110" spans="2:5" ht="13.5" thickBot="1" x14ac:dyDescent="0.3">
      <c r="B110" s="79" t="s">
        <v>123</v>
      </c>
      <c r="C110" s="80">
        <f>($G84/C109)</f>
        <v>336.09604874999997</v>
      </c>
      <c r="D110" s="80">
        <f>($G84/D109)</f>
        <v>292.25743369565214</v>
      </c>
      <c r="E110" s="80">
        <f>($G84/E109)</f>
        <v>268.87683899999996</v>
      </c>
    </row>
  </sheetData>
  <mergeCells count="16">
    <mergeCell ref="E16:F16"/>
    <mergeCell ref="B74:F74"/>
    <mergeCell ref="B18:G18"/>
    <mergeCell ref="E13:F13"/>
    <mergeCell ref="E10:F10"/>
    <mergeCell ref="E11:F11"/>
    <mergeCell ref="E12:F12"/>
    <mergeCell ref="E14:F14"/>
    <mergeCell ref="E15:F15"/>
    <mergeCell ref="B98:D98"/>
    <mergeCell ref="B108:E108"/>
    <mergeCell ref="B77:F77"/>
    <mergeCell ref="B80:F80"/>
    <mergeCell ref="B83:F83"/>
    <mergeCell ref="B85:F85"/>
    <mergeCell ref="B95:G95"/>
  </mergeCells>
  <pageMargins left="0.70866141732283472" right="0.70866141732283472" top="0.74803149606299213" bottom="0.74803149606299213" header="0.31496062992125984" footer="0.31496062992125984"/>
  <pageSetup paperSize="14" scale="84" fitToHeight="2" orientation="portrait" verticalDpi="0" r:id="rId1"/>
  <ignoredErrors>
    <ignoredError sqref="G72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Nectarino</vt:lpstr>
      <vt:lpstr>Nectarino!Área_de_impresión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Perez Reyes Nora del Carmen</cp:lastModifiedBy>
  <cp:lastPrinted>2022-06-20T20:20:07Z</cp:lastPrinted>
  <dcterms:created xsi:type="dcterms:W3CDTF">2014-10-08T12:57:19Z</dcterms:created>
  <dcterms:modified xsi:type="dcterms:W3CDTF">2022-06-22T15:03:38Z</dcterms:modified>
</cp:coreProperties>
</file>