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NECTARIN" sheetId="1" r:id="rId1"/>
  </sheets>
  <definedNames>
    <definedName name="_xlnm.Print_Area" localSheetId="0">NECTARIN!$B$1:$G$108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  <c r="G23" i="1" l="1"/>
  <c r="G56" i="1"/>
  <c r="G57" i="1"/>
  <c r="G58" i="1"/>
  <c r="G59" i="1"/>
  <c r="G61" i="1"/>
  <c r="G62" i="1"/>
  <c r="G64" i="1"/>
  <c r="G65" i="1"/>
  <c r="G67" i="1"/>
  <c r="G68" i="1"/>
  <c r="G69" i="1"/>
  <c r="G70" i="1"/>
  <c r="G71" i="1"/>
  <c r="G20" i="1"/>
  <c r="G21" i="1"/>
  <c r="G22" i="1"/>
  <c r="G24" i="1"/>
  <c r="G25" i="1"/>
  <c r="G26" i="1"/>
  <c r="G39" i="1"/>
  <c r="G76" i="1"/>
  <c r="G77" i="1" s="1"/>
  <c r="G54" i="1"/>
  <c r="G53" i="1"/>
  <c r="G52" i="1"/>
  <c r="G51" i="1"/>
  <c r="G40" i="1"/>
  <c r="G41" i="1"/>
  <c r="D106" i="1"/>
  <c r="E106" i="1" s="1"/>
  <c r="G42" i="1"/>
  <c r="G43" i="1"/>
  <c r="G44" i="1"/>
  <c r="G45" i="1"/>
  <c r="G38" i="1"/>
  <c r="G27" i="1"/>
  <c r="G28" i="1"/>
  <c r="G29" i="1" l="1"/>
  <c r="G72" i="1"/>
  <c r="C99" i="1" s="1"/>
  <c r="G46" i="1"/>
  <c r="C106" i="1"/>
  <c r="C98" i="1"/>
  <c r="C100" i="1"/>
  <c r="G79" i="1" l="1"/>
  <c r="C96" i="1"/>
  <c r="C97" i="1"/>
  <c r="G82" i="1"/>
  <c r="G80" i="1" l="1"/>
  <c r="C101" i="1" s="1"/>
  <c r="G81" i="1" l="1"/>
  <c r="D107" i="1" s="1"/>
  <c r="C102" i="1"/>
  <c r="D96" i="1" s="1"/>
  <c r="C107" i="1" l="1"/>
  <c r="E107" i="1"/>
  <c r="G83" i="1"/>
  <c r="D101" i="1"/>
  <c r="D99" i="1"/>
  <c r="D100" i="1"/>
  <c r="D98" i="1"/>
  <c r="D102" i="1" l="1"/>
</calcChain>
</file>

<file path=xl/sharedStrings.xml><?xml version="1.0" encoding="utf-8"?>
<sst xmlns="http://schemas.openxmlformats.org/spreadsheetml/2006/main" count="210" uniqueCount="136">
  <si>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</si>
  <si>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</si>
  <si>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</si>
  <si>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</si>
  <si>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</si>
  <si>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</si>
  <si>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</si>
  <si>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</si>
  <si>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</si>
  <si>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</si>
  <si>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</si>
  <si>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</si>
  <si>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</si>
  <si>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</si>
  <si>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</si>
  <si>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</si>
  <si>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</si>
  <si>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</si>
  <si>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</si>
  <si>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</si>
  <si>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</si>
  <si>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</si>
  <si>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</si>
  <si>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</si>
  <si>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</si>
  <si>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</si>
  <si>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</si>
  <si>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</si>
  <si>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</si>
  <si>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</si>
  <si>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</si>
  <si>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</si>
  <si>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</si>
  <si>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</si>
  <si>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</si>
  <si>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</si>
  <si>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</si>
  <si>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</si>
  <si>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</si>
  <si>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</si>
  <si>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</si>
  <si>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</si>
  <si>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</si>
  <si>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</si>
  <si>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</si>
  <si>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</si>
  <si>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</si>
  <si>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</si>
  <si>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</si>
  <si>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</si>
  <si>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</si>
  <si>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</si>
  <si>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</si>
  <si>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</si>
  <si>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</si>
  <si>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</si>
  <si>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</si>
  <si>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</si>
  <si>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</si>
  <si>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</si>
  <si>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</si>
  <si>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</si>
  <si>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Muriato de potasio</t>
  </si>
  <si>
    <t>Rendimiento  (Unidades/hà)</t>
  </si>
  <si>
    <t>Costo unitario ($/ Unidades) (*)</t>
  </si>
  <si>
    <t>Todas</t>
  </si>
  <si>
    <t>Lib. B. O'Higgins</t>
  </si>
  <si>
    <t>Rancagua</t>
  </si>
  <si>
    <t>PRECIO ESPERADO ($/kg)</t>
  </si>
  <si>
    <t>FECHA ESTIMADA DEL  PRECIO VENTA</t>
  </si>
  <si>
    <t>Poda</t>
  </si>
  <si>
    <t>Raleo</t>
  </si>
  <si>
    <t>Control de malezas</t>
  </si>
  <si>
    <t>Enero - Marzo</t>
  </si>
  <si>
    <t>Septiembre</t>
  </si>
  <si>
    <t>Enero - Diciembre</t>
  </si>
  <si>
    <t>Octubre - Mayo</t>
  </si>
  <si>
    <t>Noviembre - Diciembre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</si>
  <si>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</si>
  <si>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</si>
  <si>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</si>
  <si>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</si>
  <si>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</si>
  <si>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</si>
  <si>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</si>
  <si>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FERTILIZANTES</t>
  </si>
  <si>
    <t>Marzo - Noviembre</t>
  </si>
  <si>
    <t>lt</t>
  </si>
  <si>
    <t>Septiembre - Diciembre</t>
  </si>
  <si>
    <t>Potasio foliar</t>
  </si>
  <si>
    <t>FUNGICIDAS</t>
  </si>
  <si>
    <t>Nordox Super 75 WP</t>
  </si>
  <si>
    <t>Abril - Agosto</t>
  </si>
  <si>
    <t>Tebuconazol</t>
  </si>
  <si>
    <t>HERBICIDAS</t>
  </si>
  <si>
    <t>Centurion</t>
  </si>
  <si>
    <t>Diciembre - Enero</t>
  </si>
  <si>
    <t>Roundup</t>
  </si>
  <si>
    <t>Septiembre - Noviembre</t>
  </si>
  <si>
    <t>INSECTICIDAS</t>
  </si>
  <si>
    <t>Lorsban 4E</t>
  </si>
  <si>
    <t>Noviembre - Marzo</t>
  </si>
  <si>
    <t>Karate</t>
  </si>
  <si>
    <t>Septiembre - Marzo</t>
  </si>
  <si>
    <t>Citroliv</t>
  </si>
  <si>
    <t>Flete</t>
  </si>
  <si>
    <t>c/u</t>
  </si>
  <si>
    <t>Fertilización</t>
  </si>
  <si>
    <t>septiembre</t>
  </si>
  <si>
    <t>Heladas, lluvia extemporánea</t>
  </si>
  <si>
    <t>Varios, cercos, conducción, tutores, etc.</t>
  </si>
  <si>
    <t xml:space="preserve">Cosecha </t>
  </si>
  <si>
    <t>Agosto - Octubre</t>
  </si>
  <si>
    <t>Ziram 76 WG</t>
  </si>
  <si>
    <t>Julio - Agosto</t>
  </si>
  <si>
    <t>Azufre WP</t>
  </si>
  <si>
    <t>Indar Flo 30 FS</t>
  </si>
  <si>
    <t>Propizol 25 EC</t>
  </si>
  <si>
    <t>Punto  70 WP</t>
  </si>
  <si>
    <t>Septiembre - Octubre</t>
  </si>
  <si>
    <t>Octubre - Noviembre</t>
  </si>
  <si>
    <t>Imidan 70 WP</t>
  </si>
  <si>
    <t>Topas 200 EW</t>
  </si>
  <si>
    <t>NECTARÍN</t>
  </si>
  <si>
    <t>Medio- Alto</t>
  </si>
  <si>
    <t>Diciembre-Marzo</t>
  </si>
  <si>
    <t>Mercado Interno</t>
  </si>
  <si>
    <t>Desbrote</t>
  </si>
  <si>
    <t>Diciembre</t>
  </si>
  <si>
    <t>Septiembre y Diciembre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</si>
  <si>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</si>
  <si>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</si>
  <si>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RENDIMIENTO (kg/ha)</t>
  </si>
  <si>
    <t>Riego</t>
  </si>
  <si>
    <t>ESCENARIOS COSTO UNITARIO  ($/kg)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</si>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</sst>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4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0" fontId="3" fillId="0" borderId="18"/>
  </cellStyleXfs>
  <cellXfs count="171">
    <xf numFmtId="0" fontId="0" fillId="0" borderId="0" xfId="0" applyFont="1" applyAlignment="1"/>
    <xf numFmtId="0" fontId="1" fillId="2" borderId="7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vertical="center"/>
    </xf>
    <xf numFmtId="3" fontId="2" fillId="3" borderId="5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5" fillId="5" borderId="50" xfId="0" applyNumberFormat="1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1" fillId="2" borderId="59" xfId="0" applyFont="1" applyFill="1" applyBorder="1" applyAlignment="1">
      <alignment horizontal="right" vertical="center"/>
    </xf>
    <xf numFmtId="49" fontId="5" fillId="3" borderId="57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/>
    <xf numFmtId="0" fontId="1" fillId="2" borderId="52" xfId="0" applyFont="1" applyFill="1" applyBorder="1" applyAlignment="1"/>
    <xf numFmtId="3" fontId="1" fillId="2" borderId="52" xfId="0" applyNumberFormat="1" applyFont="1" applyFill="1" applyBorder="1" applyAlignment="1"/>
    <xf numFmtId="3" fontId="1" fillId="2" borderId="52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50" xfId="0" applyNumberFormat="1" applyFont="1" applyFill="1" applyBorder="1" applyAlignment="1">
      <alignment horizontal="center" vertical="center"/>
    </xf>
    <xf numFmtId="49" fontId="5" fillId="3" borderId="50" xfId="0" applyNumberFormat="1" applyFont="1" applyFill="1" applyBorder="1" applyAlignment="1">
      <alignment horizontal="center" vertical="center" wrapText="1"/>
    </xf>
    <xf numFmtId="49" fontId="5" fillId="3" borderId="50" xfId="0" applyNumberFormat="1" applyFont="1" applyFill="1" applyBorder="1" applyAlignment="1">
      <alignment horizontal="right" vertical="center" wrapText="1"/>
    </xf>
    <xf numFmtId="0" fontId="1" fillId="2" borderId="52" xfId="0" applyFont="1" applyFill="1" applyBorder="1" applyAlignment="1">
      <alignment horizont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164" fontId="7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0" borderId="56" xfId="0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166" fontId="1" fillId="2" borderId="6" xfId="0" applyNumberFormat="1" applyFont="1" applyFill="1" applyBorder="1" applyAlignment="1">
      <alignment horizontal="right" wrapText="1"/>
    </xf>
    <xf numFmtId="49" fontId="1" fillId="0" borderId="5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/>
    <xf numFmtId="0" fontId="1" fillId="2" borderId="20" xfId="0" applyFont="1" applyFill="1" applyBorder="1" applyAlignment="1"/>
    <xf numFmtId="0" fontId="1" fillId="0" borderId="57" xfId="0" applyNumberFormat="1" applyFont="1" applyBorder="1" applyAlignment="1"/>
    <xf numFmtId="0" fontId="1" fillId="0" borderId="57" xfId="0" applyNumberFormat="1" applyFont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 wrapText="1"/>
    </xf>
    <xf numFmtId="3" fontId="1" fillId="0" borderId="0" xfId="0" applyNumberFormat="1" applyFont="1" applyAlignment="1"/>
    <xf numFmtId="3" fontId="1" fillId="0" borderId="57" xfId="0" applyNumberFormat="1" applyFont="1" applyBorder="1" applyAlignment="1">
      <alignment horizontal="center"/>
    </xf>
    <xf numFmtId="49" fontId="1" fillId="2" borderId="57" xfId="0" applyNumberFormat="1" applyFont="1" applyFill="1" applyBorder="1" applyAlignment="1">
      <alignment wrapText="1"/>
    </xf>
    <xf numFmtId="0" fontId="1" fillId="2" borderId="57" xfId="0" applyNumberFormat="1" applyFont="1" applyFill="1" applyBorder="1" applyAlignment="1">
      <alignment horizontal="center" wrapText="1"/>
    </xf>
    <xf numFmtId="0" fontId="1" fillId="0" borderId="57" xfId="1" applyFont="1" applyBorder="1" applyAlignment="1">
      <alignment wrapText="1"/>
    </xf>
    <xf numFmtId="0" fontId="1" fillId="0" borderId="57" xfId="0" applyFont="1" applyFill="1" applyBorder="1" applyAlignment="1">
      <alignment horizontal="center" wrapText="1"/>
    </xf>
    <xf numFmtId="167" fontId="1" fillId="0" borderId="57" xfId="0" applyNumberFormat="1" applyFont="1" applyFill="1" applyBorder="1" applyAlignment="1">
      <alignment horizontal="center" wrapText="1"/>
    </xf>
    <xf numFmtId="3" fontId="1" fillId="0" borderId="57" xfId="2" applyNumberFormat="1" applyFont="1" applyFill="1" applyBorder="1" applyAlignment="1">
      <alignment horizontal="center" wrapText="1"/>
    </xf>
    <xf numFmtId="0" fontId="1" fillId="0" borderId="57" xfId="1" applyFont="1" applyBorder="1" applyAlignment="1">
      <alignment horizontal="left" wrapText="1"/>
    </xf>
    <xf numFmtId="0" fontId="8" fillId="0" borderId="57" xfId="0" applyFont="1" applyFill="1" applyBorder="1" applyAlignment="1">
      <alignment horizontal="center" wrapText="1"/>
    </xf>
    <xf numFmtId="0" fontId="1" fillId="0" borderId="18" xfId="0" applyNumberFormat="1" applyFont="1" applyBorder="1" applyAlignment="1"/>
    <xf numFmtId="0" fontId="9" fillId="0" borderId="5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center" vertical="center" wrapText="1"/>
    </xf>
    <xf numFmtId="3" fontId="9" fillId="0" borderId="57" xfId="0" applyNumberFormat="1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57" xfId="0" applyFont="1" applyFill="1" applyBorder="1" applyAlignment="1">
      <alignment horizontal="center"/>
    </xf>
    <xf numFmtId="3" fontId="1" fillId="0" borderId="57" xfId="2" applyNumberFormat="1" applyFont="1" applyFill="1" applyBorder="1" applyAlignment="1">
      <alignment horizontal="center"/>
    </xf>
    <xf numFmtId="3" fontId="1" fillId="0" borderId="57" xfId="0" applyNumberFormat="1" applyFont="1" applyFill="1" applyBorder="1" applyAlignment="1">
      <alignment horizontal="center" wrapText="1"/>
    </xf>
    <xf numFmtId="0" fontId="1" fillId="0" borderId="57" xfId="0" applyNumberFormat="1" applyFont="1" applyFill="1" applyBorder="1" applyAlignment="1"/>
    <xf numFmtId="0" fontId="8" fillId="0" borderId="57" xfId="0" applyFont="1" applyFill="1" applyBorder="1" applyAlignment="1">
      <alignment horizontal="left" wrapText="1"/>
    </xf>
    <xf numFmtId="0" fontId="8" fillId="0" borderId="57" xfId="0" applyFont="1" applyFill="1" applyBorder="1" applyAlignment="1">
      <alignment horizontal="center"/>
    </xf>
    <xf numFmtId="3" fontId="8" fillId="0" borderId="57" xfId="2" applyNumberFormat="1" applyFont="1" applyFill="1" applyBorder="1" applyAlignment="1">
      <alignment horizontal="center"/>
    </xf>
    <xf numFmtId="0" fontId="1" fillId="0" borderId="57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57" xfId="0" applyNumberFormat="1" applyFont="1" applyFill="1" applyBorder="1" applyAlignment="1">
      <alignment horizontal="center"/>
    </xf>
    <xf numFmtId="0" fontId="8" fillId="0" borderId="57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center" vertical="center" wrapText="1"/>
    </xf>
    <xf numFmtId="3" fontId="8" fillId="0" borderId="57" xfId="0" applyNumberFormat="1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wrapText="1"/>
    </xf>
    <xf numFmtId="0" fontId="1" fillId="0" borderId="49" xfId="0" applyFont="1" applyFill="1" applyBorder="1"/>
    <xf numFmtId="0" fontId="10" fillId="0" borderId="56" xfId="0" applyFont="1" applyBorder="1" applyAlignment="1" applyProtection="1">
      <alignment horizontal="center" vertical="center"/>
      <protection locked="0"/>
    </xf>
    <xf numFmtId="0" fontId="8" fillId="0" borderId="56" xfId="3" applyFont="1" applyBorder="1" applyAlignment="1" applyProtection="1">
      <alignment horizontal="center" vertical="center"/>
      <protection locked="0"/>
    </xf>
    <xf numFmtId="3" fontId="8" fillId="0" borderId="56" xfId="2" applyNumberFormat="1" applyFont="1" applyFill="1" applyBorder="1" applyAlignment="1" applyProtection="1">
      <alignment horizontal="center" vertical="center"/>
      <protection locked="0"/>
    </xf>
    <xf numFmtId="3" fontId="8" fillId="0" borderId="56" xfId="2" applyNumberFormat="1" applyFont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7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8" borderId="38" xfId="0" applyFont="1" applyFill="1" applyBorder="1" applyAlignment="1"/>
    <xf numFmtId="0" fontId="1" fillId="6" borderId="18" xfId="0" applyFont="1" applyFill="1" applyBorder="1" applyAlignment="1"/>
    <xf numFmtId="49" fontId="7" fillId="7" borderId="29" xfId="0" applyNumberFormat="1" applyFont="1" applyFill="1" applyBorder="1" applyAlignment="1">
      <alignment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1" fillId="7" borderId="30" xfId="0" applyNumberFormat="1" applyFont="1" applyFill="1" applyBorder="1" applyAlignment="1">
      <alignment horizontal="center"/>
    </xf>
    <xf numFmtId="49" fontId="7" fillId="2" borderId="31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7" fillId="2" borderId="6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7" fillId="7" borderId="33" xfId="0" applyNumberFormat="1" applyFont="1" applyFill="1" applyBorder="1" applyAlignment="1">
      <alignment vertical="center"/>
    </xf>
    <xf numFmtId="165" fontId="7" fillId="7" borderId="34" xfId="0" applyNumberFormat="1" applyFont="1" applyFill="1" applyBorder="1" applyAlignment="1">
      <alignment vertical="center"/>
    </xf>
    <xf numFmtId="9" fontId="7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7" fillId="7" borderId="47" xfId="0" applyNumberFormat="1" applyFont="1" applyFill="1" applyBorder="1" applyAlignment="1">
      <alignment vertical="center"/>
    </xf>
    <xf numFmtId="3" fontId="7" fillId="7" borderId="48" xfId="0" applyNumberFormat="1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165" fontId="7" fillId="7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3" fillId="8" borderId="53" xfId="0" applyNumberFormat="1" applyFont="1" applyFill="1" applyBorder="1" applyAlignment="1">
      <alignment horizontal="center" vertical="center"/>
    </xf>
    <xf numFmtId="49" fontId="13" fillId="8" borderId="54" xfId="0" applyNumberFormat="1" applyFont="1" applyFill="1" applyBorder="1" applyAlignment="1">
      <alignment horizontal="center" vertical="center"/>
    </xf>
    <xf numFmtId="49" fontId="13" fillId="8" borderId="55" xfId="0" applyNumberFormat="1" applyFont="1" applyFill="1" applyBorder="1" applyAlignment="1">
      <alignment horizontal="center" vertical="center"/>
    </xf>
    <xf numFmtId="49" fontId="13" fillId="8" borderId="36" xfId="0" applyNumberFormat="1" applyFont="1" applyFill="1" applyBorder="1" applyAlignment="1">
      <alignment vertical="center"/>
    </xf>
    <xf numFmtId="0" fontId="7" fillId="8" borderId="37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 2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9524</xdr:colOff>
      <xdr:row>6</xdr:row>
      <xdr:rowOff>35313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8"/>
  <sheetViews>
    <sheetView showGridLines="0" tabSelected="1" zoomScale="150" zoomScaleNormal="150" workbookViewId="0">
      <selection activeCell="B1" sqref="B1:G108"/>
    </sheetView>
  </sheetViews>
  <sheetFormatPr baseColWidth="10" defaultColWidth="10.85546875" defaultRowHeight="11.25" customHeight="1" x14ac:dyDescent="0.25"/>
  <cols>
    <col min="1" max="1" width="15.5703125" style="70" customWidth="1"/>
    <col min="2" max="2" width="21.28515625" style="70" customWidth="1"/>
    <col min="3" max="3" width="17" style="70" customWidth="1"/>
    <col min="4" max="4" width="14.85546875" style="70" customWidth="1"/>
    <col min="5" max="5" width="14.42578125" style="70" customWidth="1"/>
    <col min="6" max="6" width="18.7109375" style="70" customWidth="1"/>
    <col min="7" max="7" width="17.140625" style="157" customWidth="1"/>
    <col min="8" max="255" width="10.85546875" style="70" customWidth="1"/>
    <col min="256" max="16384" width="10.85546875" style="71"/>
  </cols>
  <sheetData>
    <row r="1" spans="1:7" ht="15" customHeight="1" x14ac:dyDescent="0.25">
      <c r="A1" s="68"/>
      <c r="B1" s="68"/>
      <c r="C1" s="68"/>
      <c r="D1" s="68"/>
      <c r="E1" s="68"/>
      <c r="F1" s="68"/>
      <c r="G1" s="69"/>
    </row>
    <row r="2" spans="1:7" ht="15" customHeight="1" x14ac:dyDescent="0.25">
      <c r="A2" s="68"/>
      <c r="B2" s="68"/>
      <c r="C2" s="68"/>
      <c r="D2" s="68"/>
      <c r="E2" s="68"/>
      <c r="F2" s="68"/>
      <c r="G2" s="69"/>
    </row>
    <row r="3" spans="1:7" ht="15" customHeight="1" x14ac:dyDescent="0.25">
      <c r="A3" s="68"/>
      <c r="B3" s="68"/>
      <c r="C3" s="68"/>
      <c r="D3" s="68"/>
      <c r="E3" s="68"/>
      <c r="F3" s="68"/>
      <c r="G3" s="69"/>
    </row>
    <row r="4" spans="1:7" ht="15" customHeight="1" x14ac:dyDescent="0.25">
      <c r="A4" s="68"/>
      <c r="B4" s="68"/>
      <c r="C4" s="68"/>
      <c r="D4" s="68"/>
      <c r="E4" s="68"/>
      <c r="F4" s="68"/>
      <c r="G4" s="69"/>
    </row>
    <row r="5" spans="1:7" ht="15" customHeight="1" x14ac:dyDescent="0.25">
      <c r="A5" s="68"/>
      <c r="B5" s="68"/>
      <c r="C5" s="68"/>
      <c r="D5" s="68"/>
      <c r="E5" s="68"/>
      <c r="F5" s="68"/>
      <c r="G5" s="69"/>
    </row>
    <row r="6" spans="1:7" ht="15" customHeight="1" x14ac:dyDescent="0.25">
      <c r="A6" s="68"/>
      <c r="B6" s="68"/>
      <c r="C6" s="68"/>
      <c r="D6" s="68"/>
      <c r="E6" s="68"/>
      <c r="F6" s="68"/>
      <c r="G6" s="69"/>
    </row>
    <row r="7" spans="1:7" ht="15" customHeight="1" x14ac:dyDescent="0.25">
      <c r="A7" s="68"/>
      <c r="B7" s="72"/>
      <c r="C7" s="14"/>
      <c r="D7" s="68"/>
      <c r="E7" s="14"/>
      <c r="F7" s="14"/>
      <c r="G7" s="73"/>
    </row>
    <row r="8" spans="1:7" ht="12" customHeight="1" x14ac:dyDescent="0.25">
      <c r="A8" s="74"/>
      <c r="B8" s="11" t="s">
        <v>0</v>
      </c>
      <c r="C8" s="75" t="s">
        <v>123</v>
      </c>
      <c r="D8" s="1"/>
      <c r="E8" s="158" t="s">
        <v>132</v>
      </c>
      <c r="F8" s="159"/>
      <c r="G8" s="76">
        <v>20000</v>
      </c>
    </row>
    <row r="9" spans="1:7" ht="18" customHeight="1" x14ac:dyDescent="0.25">
      <c r="A9" s="74"/>
      <c r="B9" s="77" t="s">
        <v>1</v>
      </c>
      <c r="C9" s="75" t="s">
        <v>65</v>
      </c>
      <c r="D9" s="1"/>
      <c r="E9" s="160" t="s">
        <v>69</v>
      </c>
      <c r="F9" s="161"/>
      <c r="G9" s="78" t="s">
        <v>125</v>
      </c>
    </row>
    <row r="10" spans="1:7" ht="14.25" customHeight="1" x14ac:dyDescent="0.25">
      <c r="A10" s="74"/>
      <c r="B10" s="77" t="s">
        <v>2</v>
      </c>
      <c r="C10" s="75" t="s">
        <v>124</v>
      </c>
      <c r="D10" s="1"/>
      <c r="E10" s="160" t="s">
        <v>68</v>
      </c>
      <c r="F10" s="161"/>
      <c r="G10" s="79">
        <f>550*1.19</f>
        <v>654.5</v>
      </c>
    </row>
    <row r="11" spans="1:7" ht="11.25" customHeight="1" x14ac:dyDescent="0.25">
      <c r="A11" s="74"/>
      <c r="B11" s="77" t="s">
        <v>3</v>
      </c>
      <c r="C11" s="75" t="s">
        <v>66</v>
      </c>
      <c r="D11" s="1"/>
      <c r="E11" s="80" t="s">
        <v>4</v>
      </c>
      <c r="F11" s="81"/>
      <c r="G11" s="82">
        <f>(G8*G10)</f>
        <v>13090000</v>
      </c>
    </row>
    <row r="12" spans="1:7" ht="11.25" customHeight="1" x14ac:dyDescent="0.25">
      <c r="A12" s="74"/>
      <c r="B12" s="77" t="s">
        <v>5</v>
      </c>
      <c r="C12" s="75" t="s">
        <v>67</v>
      </c>
      <c r="D12" s="1"/>
      <c r="E12" s="160" t="s">
        <v>6</v>
      </c>
      <c r="F12" s="161"/>
      <c r="G12" s="78" t="s">
        <v>126</v>
      </c>
    </row>
    <row r="13" spans="1:7" ht="13.5" customHeight="1" x14ac:dyDescent="0.25">
      <c r="A13" s="74"/>
      <c r="B13" s="77" t="s">
        <v>7</v>
      </c>
      <c r="C13" s="75" t="s">
        <v>65</v>
      </c>
      <c r="D13" s="1"/>
      <c r="E13" s="160" t="s">
        <v>8</v>
      </c>
      <c r="F13" s="161"/>
      <c r="G13" s="78" t="s">
        <v>125</v>
      </c>
    </row>
    <row r="14" spans="1:7" ht="27" x14ac:dyDescent="0.25">
      <c r="A14" s="74"/>
      <c r="B14" s="77" t="s">
        <v>9</v>
      </c>
      <c r="C14" s="83" t="s">
        <v>135</v>
      </c>
      <c r="D14" s="1"/>
      <c r="E14" s="162" t="s">
        <v>10</v>
      </c>
      <c r="F14" s="163"/>
      <c r="G14" s="84" t="s">
        <v>109</v>
      </c>
    </row>
    <row r="15" spans="1:7" ht="12" customHeight="1" x14ac:dyDescent="0.25">
      <c r="A15" s="68"/>
      <c r="B15" s="12"/>
      <c r="C15" s="13"/>
      <c r="D15" s="14"/>
      <c r="E15" s="15"/>
      <c r="F15" s="15"/>
      <c r="G15" s="16"/>
    </row>
    <row r="16" spans="1:7" ht="12" customHeight="1" x14ac:dyDescent="0.25">
      <c r="A16" s="85"/>
      <c r="B16" s="164" t="s">
        <v>11</v>
      </c>
      <c r="C16" s="165"/>
      <c r="D16" s="165"/>
      <c r="E16" s="165"/>
      <c r="F16" s="165"/>
      <c r="G16" s="165"/>
    </row>
    <row r="17" spans="1:13" ht="12" customHeight="1" x14ac:dyDescent="0.25">
      <c r="A17" s="68"/>
      <c r="B17" s="17"/>
      <c r="C17" s="18"/>
      <c r="D17" s="18"/>
      <c r="E17" s="18"/>
      <c r="F17" s="19"/>
      <c r="G17" s="20"/>
    </row>
    <row r="18" spans="1:13" ht="12" customHeight="1" x14ac:dyDescent="0.25">
      <c r="A18" s="74"/>
      <c r="B18" s="21" t="s">
        <v>12</v>
      </c>
      <c r="C18" s="22"/>
      <c r="D18" s="23"/>
      <c r="E18" s="23"/>
      <c r="F18" s="23"/>
      <c r="G18" s="24"/>
    </row>
    <row r="19" spans="1:13" ht="24" customHeight="1" x14ac:dyDescent="0.25">
      <c r="A19" s="86"/>
      <c r="B19" s="25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25" t="s">
        <v>18</v>
      </c>
    </row>
    <row r="20" spans="1:13" ht="12.75" customHeight="1" x14ac:dyDescent="0.25">
      <c r="A20" s="86"/>
      <c r="B20" s="87" t="s">
        <v>70</v>
      </c>
      <c r="C20" s="88" t="s">
        <v>19</v>
      </c>
      <c r="D20" s="88">
        <v>22.5</v>
      </c>
      <c r="E20" s="89" t="s">
        <v>73</v>
      </c>
      <c r="F20" s="90">
        <v>28000</v>
      </c>
      <c r="G20" s="90">
        <f t="shared" ref="G20:G23" si="0">D20*F20</f>
        <v>630000</v>
      </c>
      <c r="M20" s="91"/>
    </row>
    <row r="21" spans="1:13" ht="12.75" customHeight="1" x14ac:dyDescent="0.25">
      <c r="A21" s="86"/>
      <c r="B21" s="87" t="s">
        <v>71</v>
      </c>
      <c r="C21" s="88" t="s">
        <v>19</v>
      </c>
      <c r="D21" s="88">
        <v>22.5</v>
      </c>
      <c r="E21" s="89" t="s">
        <v>74</v>
      </c>
      <c r="F21" s="90">
        <v>30000</v>
      </c>
      <c r="G21" s="90">
        <f t="shared" si="0"/>
        <v>675000</v>
      </c>
      <c r="M21" s="91"/>
    </row>
    <row r="22" spans="1:13" ht="12.75" customHeight="1" x14ac:dyDescent="0.25">
      <c r="A22" s="86"/>
      <c r="B22" s="87" t="s">
        <v>72</v>
      </c>
      <c r="C22" s="88" t="s">
        <v>19</v>
      </c>
      <c r="D22" s="88">
        <v>5</v>
      </c>
      <c r="E22" s="89" t="s">
        <v>75</v>
      </c>
      <c r="F22" s="90">
        <v>25000</v>
      </c>
      <c r="G22" s="90">
        <f t="shared" si="0"/>
        <v>125000</v>
      </c>
      <c r="M22" s="91"/>
    </row>
    <row r="23" spans="1:13" ht="12.75" customHeight="1" x14ac:dyDescent="0.25">
      <c r="A23" s="86"/>
      <c r="B23" s="87" t="s">
        <v>127</v>
      </c>
      <c r="C23" s="88" t="s">
        <v>19</v>
      </c>
      <c r="D23" s="88">
        <v>5</v>
      </c>
      <c r="E23" s="88" t="s">
        <v>128</v>
      </c>
      <c r="F23" s="92">
        <v>25000</v>
      </c>
      <c r="G23" s="90">
        <f t="shared" si="0"/>
        <v>125000</v>
      </c>
      <c r="M23" s="91"/>
    </row>
    <row r="24" spans="1:13" ht="12.75" customHeight="1" x14ac:dyDescent="0.25">
      <c r="A24" s="86"/>
      <c r="B24" s="87" t="s">
        <v>133</v>
      </c>
      <c r="C24" s="88" t="s">
        <v>19</v>
      </c>
      <c r="D24" s="88">
        <v>8</v>
      </c>
      <c r="E24" s="89" t="s">
        <v>76</v>
      </c>
      <c r="F24" s="90">
        <v>25000</v>
      </c>
      <c r="G24" s="90">
        <f>D24*F24</f>
        <v>200000</v>
      </c>
      <c r="M24" s="91"/>
    </row>
    <row r="25" spans="1:13" ht="12.75" customHeight="1" x14ac:dyDescent="0.25">
      <c r="A25" s="86"/>
      <c r="B25" s="87" t="s">
        <v>111</v>
      </c>
      <c r="C25" s="88" t="s">
        <v>19</v>
      </c>
      <c r="D25" s="88">
        <v>28</v>
      </c>
      <c r="E25" s="89" t="s">
        <v>77</v>
      </c>
      <c r="F25" s="90">
        <v>40000</v>
      </c>
      <c r="G25" s="90">
        <f>D25*F25</f>
        <v>1120000</v>
      </c>
      <c r="M25" s="91"/>
    </row>
    <row r="26" spans="1:13" ht="12.75" customHeight="1" x14ac:dyDescent="0.25">
      <c r="A26" s="86"/>
      <c r="B26" s="87" t="s">
        <v>110</v>
      </c>
      <c r="C26" s="88" t="s">
        <v>19</v>
      </c>
      <c r="D26" s="88">
        <v>4</v>
      </c>
      <c r="E26" s="89" t="s">
        <v>75</v>
      </c>
      <c r="F26" s="90">
        <v>25000</v>
      </c>
      <c r="G26" s="90">
        <f>D26*F26</f>
        <v>100000</v>
      </c>
      <c r="M26" s="91"/>
    </row>
    <row r="27" spans="1:13" ht="12.75" customHeight="1" x14ac:dyDescent="0.25">
      <c r="A27" s="86"/>
      <c r="B27" s="93" t="s">
        <v>58</v>
      </c>
      <c r="C27" s="89" t="s">
        <v>19</v>
      </c>
      <c r="D27" s="94">
        <v>2</v>
      </c>
      <c r="E27" s="89" t="s">
        <v>75</v>
      </c>
      <c r="F27" s="90">
        <v>25000</v>
      </c>
      <c r="G27" s="90">
        <f>D27*F27</f>
        <v>50000</v>
      </c>
      <c r="M27" s="91"/>
    </row>
    <row r="28" spans="1:13" ht="12.75" customHeight="1" x14ac:dyDescent="0.25">
      <c r="A28" s="86"/>
      <c r="B28" s="93" t="s">
        <v>57</v>
      </c>
      <c r="C28" s="89" t="s">
        <v>19</v>
      </c>
      <c r="D28" s="94">
        <v>4</v>
      </c>
      <c r="E28" s="89" t="s">
        <v>129</v>
      </c>
      <c r="F28" s="90">
        <v>25000</v>
      </c>
      <c r="G28" s="90">
        <f>D28*F28</f>
        <v>100000</v>
      </c>
    </row>
    <row r="29" spans="1:13" ht="12.75" customHeight="1" x14ac:dyDescent="0.25">
      <c r="A29" s="86"/>
      <c r="B29" s="7" t="s">
        <v>20</v>
      </c>
      <c r="C29" s="8"/>
      <c r="D29" s="8"/>
      <c r="E29" s="8"/>
      <c r="F29" s="9"/>
      <c r="G29" s="10">
        <f>SUM(G20:G28)</f>
        <v>3125000</v>
      </c>
    </row>
    <row r="30" spans="1:13" ht="12" customHeight="1" x14ac:dyDescent="0.25">
      <c r="A30" s="68"/>
      <c r="B30" s="26"/>
      <c r="C30" s="27"/>
      <c r="D30" s="27"/>
      <c r="E30" s="27"/>
      <c r="F30" s="28"/>
      <c r="G30" s="29"/>
    </row>
    <row r="31" spans="1:13" ht="12" customHeight="1" x14ac:dyDescent="0.25">
      <c r="A31" s="74"/>
      <c r="B31" s="30" t="s">
        <v>21</v>
      </c>
      <c r="C31" s="31"/>
      <c r="D31" s="32"/>
      <c r="E31" s="32"/>
      <c r="F31" s="33"/>
      <c r="G31" s="34"/>
    </row>
    <row r="32" spans="1:13" ht="24" customHeight="1" x14ac:dyDescent="0.25">
      <c r="A32" s="74"/>
      <c r="B32" s="35" t="s">
        <v>13</v>
      </c>
      <c r="C32" s="36" t="s">
        <v>14</v>
      </c>
      <c r="D32" s="36" t="s">
        <v>15</v>
      </c>
      <c r="E32" s="35" t="s">
        <v>55</v>
      </c>
      <c r="F32" s="36" t="s">
        <v>17</v>
      </c>
      <c r="G32" s="35" t="s">
        <v>18</v>
      </c>
    </row>
    <row r="33" spans="1:13" ht="12" customHeight="1" x14ac:dyDescent="0.25">
      <c r="A33" s="74"/>
      <c r="B33" s="37"/>
      <c r="C33" s="38" t="s">
        <v>55</v>
      </c>
      <c r="D33" s="38" t="s">
        <v>55</v>
      </c>
      <c r="E33" s="38" t="s">
        <v>55</v>
      </c>
      <c r="F33" s="39" t="s">
        <v>55</v>
      </c>
      <c r="G33" s="40"/>
    </row>
    <row r="34" spans="1:13" ht="12" customHeight="1" x14ac:dyDescent="0.25">
      <c r="A34" s="74"/>
      <c r="B34" s="41" t="s">
        <v>22</v>
      </c>
      <c r="C34" s="42"/>
      <c r="D34" s="42"/>
      <c r="E34" s="42"/>
      <c r="F34" s="43"/>
      <c r="G34" s="44"/>
    </row>
    <row r="35" spans="1:13" ht="12" customHeight="1" x14ac:dyDescent="0.25">
      <c r="A35" s="68"/>
      <c r="B35" s="45"/>
      <c r="C35" s="46"/>
      <c r="D35" s="46"/>
      <c r="E35" s="46"/>
      <c r="F35" s="47"/>
      <c r="G35" s="48"/>
    </row>
    <row r="36" spans="1:13" ht="12" customHeight="1" x14ac:dyDescent="0.25">
      <c r="A36" s="74"/>
      <c r="B36" s="30" t="s">
        <v>23</v>
      </c>
      <c r="C36" s="31"/>
      <c r="D36" s="32"/>
      <c r="E36" s="32"/>
      <c r="F36" s="33"/>
      <c r="G36" s="34"/>
    </row>
    <row r="37" spans="1:13" ht="24" customHeight="1" x14ac:dyDescent="0.25">
      <c r="A37" s="74"/>
      <c r="B37" s="49" t="s">
        <v>13</v>
      </c>
      <c r="C37" s="49" t="s">
        <v>14</v>
      </c>
      <c r="D37" s="49" t="s">
        <v>15</v>
      </c>
      <c r="E37" s="49" t="s">
        <v>16</v>
      </c>
      <c r="F37" s="50" t="s">
        <v>17</v>
      </c>
      <c r="G37" s="49" t="s">
        <v>18</v>
      </c>
    </row>
    <row r="38" spans="1:13" ht="12.75" customHeight="1" x14ac:dyDescent="0.25">
      <c r="A38" s="86"/>
      <c r="B38" s="95" t="s">
        <v>78</v>
      </c>
      <c r="C38" s="96" t="s">
        <v>24</v>
      </c>
      <c r="D38" s="97">
        <v>0.6</v>
      </c>
      <c r="E38" s="96" t="s">
        <v>76</v>
      </c>
      <c r="F38" s="98">
        <v>150000</v>
      </c>
      <c r="G38" s="90">
        <f>D38*F38</f>
        <v>90000</v>
      </c>
      <c r="M38" s="91"/>
    </row>
    <row r="39" spans="1:13" ht="12.75" customHeight="1" x14ac:dyDescent="0.25">
      <c r="A39" s="86"/>
      <c r="B39" s="95" t="s">
        <v>107</v>
      </c>
      <c r="C39" s="96" t="s">
        <v>24</v>
      </c>
      <c r="D39" s="97">
        <v>1</v>
      </c>
      <c r="E39" s="96" t="s">
        <v>108</v>
      </c>
      <c r="F39" s="98">
        <v>120000</v>
      </c>
      <c r="G39" s="90">
        <f>D39*F39</f>
        <v>120000</v>
      </c>
      <c r="M39" s="91"/>
    </row>
    <row r="40" spans="1:13" ht="12.75" customHeight="1" x14ac:dyDescent="0.25">
      <c r="A40" s="86"/>
      <c r="B40" s="95" t="s">
        <v>72</v>
      </c>
      <c r="C40" s="96" t="s">
        <v>24</v>
      </c>
      <c r="D40" s="96">
        <v>3</v>
      </c>
      <c r="E40" s="96" t="s">
        <v>75</v>
      </c>
      <c r="F40" s="98">
        <v>120000</v>
      </c>
      <c r="G40" s="90">
        <f t="shared" ref="G40:G41" si="1">D40*F40</f>
        <v>360000</v>
      </c>
      <c r="M40" s="91"/>
    </row>
    <row r="41" spans="1:13" ht="12.75" customHeight="1" x14ac:dyDescent="0.25">
      <c r="A41" s="86"/>
      <c r="B41" s="99" t="s">
        <v>79</v>
      </c>
      <c r="C41" s="96" t="s">
        <v>24</v>
      </c>
      <c r="D41" s="96">
        <v>0.33</v>
      </c>
      <c r="E41" s="96" t="s">
        <v>80</v>
      </c>
      <c r="F41" s="98">
        <v>150000</v>
      </c>
      <c r="G41" s="90">
        <f t="shared" si="1"/>
        <v>49500</v>
      </c>
      <c r="M41" s="91"/>
    </row>
    <row r="42" spans="1:13" ht="12.75" customHeight="1" x14ac:dyDescent="0.25">
      <c r="A42" s="86"/>
      <c r="B42" s="95" t="s">
        <v>81</v>
      </c>
      <c r="C42" s="96" t="s">
        <v>24</v>
      </c>
      <c r="D42" s="96">
        <v>0.33</v>
      </c>
      <c r="E42" s="96" t="s">
        <v>82</v>
      </c>
      <c r="F42" s="98">
        <v>150000</v>
      </c>
      <c r="G42" s="90">
        <f t="shared" ref="G42:G45" si="2">D42*F42</f>
        <v>49500</v>
      </c>
      <c r="M42" s="91"/>
    </row>
    <row r="43" spans="1:13" ht="12.75" customHeight="1" x14ac:dyDescent="0.25">
      <c r="A43" s="86"/>
      <c r="B43" s="95" t="s">
        <v>83</v>
      </c>
      <c r="C43" s="96" t="s">
        <v>24</v>
      </c>
      <c r="D43" s="96">
        <v>3</v>
      </c>
      <c r="E43" s="96" t="s">
        <v>77</v>
      </c>
      <c r="F43" s="98">
        <v>120000</v>
      </c>
      <c r="G43" s="90">
        <f t="shared" si="2"/>
        <v>360000</v>
      </c>
      <c r="M43" s="91"/>
    </row>
    <row r="44" spans="1:13" ht="12.75" customHeight="1" x14ac:dyDescent="0.25">
      <c r="A44" s="86"/>
      <c r="B44" s="95" t="s">
        <v>84</v>
      </c>
      <c r="C44" s="96" t="s">
        <v>24</v>
      </c>
      <c r="D44" s="100">
        <v>6</v>
      </c>
      <c r="E44" s="96" t="s">
        <v>75</v>
      </c>
      <c r="F44" s="98">
        <v>100000</v>
      </c>
      <c r="G44" s="90">
        <f t="shared" si="2"/>
        <v>600000</v>
      </c>
      <c r="M44" s="91"/>
    </row>
    <row r="45" spans="1:13" ht="12.75" customHeight="1" x14ac:dyDescent="0.25">
      <c r="A45" s="86"/>
      <c r="B45" s="95" t="s">
        <v>59</v>
      </c>
      <c r="C45" s="96" t="s">
        <v>24</v>
      </c>
      <c r="D45" s="96">
        <v>0.5</v>
      </c>
      <c r="E45" s="96" t="s">
        <v>75</v>
      </c>
      <c r="F45" s="98">
        <v>150000</v>
      </c>
      <c r="G45" s="90">
        <f t="shared" si="2"/>
        <v>75000</v>
      </c>
      <c r="M45" s="91"/>
    </row>
    <row r="46" spans="1:13" ht="12.75" customHeight="1" x14ac:dyDescent="0.25">
      <c r="A46" s="86"/>
      <c r="B46" s="7" t="s">
        <v>25</v>
      </c>
      <c r="C46" s="8"/>
      <c r="D46" s="8"/>
      <c r="E46" s="8"/>
      <c r="F46" s="8"/>
      <c r="G46" s="10">
        <f>SUM(G38:G45)</f>
        <v>1704000</v>
      </c>
    </row>
    <row r="47" spans="1:13" ht="12" customHeight="1" x14ac:dyDescent="0.25">
      <c r="A47" s="68"/>
      <c r="B47" s="26"/>
      <c r="C47" s="27"/>
      <c r="D47" s="27"/>
      <c r="E47" s="27"/>
      <c r="F47" s="28"/>
      <c r="G47" s="29"/>
    </row>
    <row r="48" spans="1:13" ht="12" customHeight="1" x14ac:dyDescent="0.25">
      <c r="A48" s="74"/>
      <c r="B48" s="30" t="s">
        <v>26</v>
      </c>
      <c r="C48" s="31"/>
      <c r="D48" s="32"/>
      <c r="E48" s="32"/>
      <c r="F48" s="33"/>
      <c r="G48" s="34"/>
    </row>
    <row r="49" spans="1:13" ht="24" customHeight="1" x14ac:dyDescent="0.25">
      <c r="A49" s="74"/>
      <c r="B49" s="50" t="s">
        <v>27</v>
      </c>
      <c r="C49" s="50" t="s">
        <v>28</v>
      </c>
      <c r="D49" s="50" t="s">
        <v>29</v>
      </c>
      <c r="E49" s="50" t="s">
        <v>16</v>
      </c>
      <c r="F49" s="50" t="s">
        <v>17</v>
      </c>
      <c r="G49" s="51" t="s">
        <v>18</v>
      </c>
      <c r="K49" s="101"/>
    </row>
    <row r="50" spans="1:13" ht="12.75" customHeight="1" x14ac:dyDescent="0.25">
      <c r="A50" s="86"/>
      <c r="B50" s="102" t="s">
        <v>85</v>
      </c>
      <c r="C50" s="103"/>
      <c r="D50" s="103"/>
      <c r="E50" s="103"/>
      <c r="F50" s="104"/>
      <c r="G50" s="104"/>
      <c r="K50" s="101"/>
    </row>
    <row r="51" spans="1:13" ht="12.75" customHeight="1" x14ac:dyDescent="0.25">
      <c r="A51" s="86"/>
      <c r="B51" s="105" t="s">
        <v>56</v>
      </c>
      <c r="C51" s="106" t="s">
        <v>60</v>
      </c>
      <c r="D51" s="106">
        <v>250</v>
      </c>
      <c r="E51" s="106" t="s">
        <v>86</v>
      </c>
      <c r="F51" s="107">
        <v>1300</v>
      </c>
      <c r="G51" s="108">
        <f t="shared" ref="G51" si="3">(D51*F51)</f>
        <v>325000</v>
      </c>
      <c r="K51" s="101"/>
      <c r="M51" s="91"/>
    </row>
    <row r="52" spans="1:13" ht="12.75" customHeight="1" x14ac:dyDescent="0.25">
      <c r="A52" s="86"/>
      <c r="B52" s="105" t="s">
        <v>89</v>
      </c>
      <c r="C52" s="106" t="s">
        <v>87</v>
      </c>
      <c r="D52" s="106">
        <v>20</v>
      </c>
      <c r="E52" s="106" t="s">
        <v>88</v>
      </c>
      <c r="F52" s="107">
        <v>7440</v>
      </c>
      <c r="G52" s="108">
        <f>(D52*F52)</f>
        <v>148800</v>
      </c>
      <c r="K52" s="101"/>
      <c r="M52" s="91"/>
    </row>
    <row r="53" spans="1:13" ht="12.75" customHeight="1" x14ac:dyDescent="0.25">
      <c r="A53" s="86"/>
      <c r="B53" s="105" t="s">
        <v>61</v>
      </c>
      <c r="C53" s="106" t="s">
        <v>60</v>
      </c>
      <c r="D53" s="106">
        <v>150</v>
      </c>
      <c r="E53" s="106" t="s">
        <v>86</v>
      </c>
      <c r="F53" s="107">
        <v>1372</v>
      </c>
      <c r="G53" s="108">
        <f>(D53*F53)</f>
        <v>205800</v>
      </c>
      <c r="K53" s="101"/>
      <c r="M53" s="91"/>
    </row>
    <row r="54" spans="1:13" ht="12.75" customHeight="1" x14ac:dyDescent="0.25">
      <c r="A54" s="86"/>
      <c r="B54" s="105" t="s">
        <v>62</v>
      </c>
      <c r="C54" s="106" t="s">
        <v>60</v>
      </c>
      <c r="D54" s="106">
        <v>300</v>
      </c>
      <c r="E54" s="106" t="s">
        <v>86</v>
      </c>
      <c r="F54" s="107">
        <v>1529</v>
      </c>
      <c r="G54" s="108">
        <f>(D54*F54)</f>
        <v>458700</v>
      </c>
      <c r="L54" s="91"/>
      <c r="M54" s="91"/>
    </row>
    <row r="55" spans="1:13" ht="12.75" customHeight="1" x14ac:dyDescent="0.25">
      <c r="A55" s="86"/>
      <c r="B55" s="102" t="s">
        <v>90</v>
      </c>
      <c r="C55" s="103"/>
      <c r="D55" s="103"/>
      <c r="E55" s="103"/>
      <c r="F55" s="104"/>
      <c r="G55" s="108"/>
      <c r="L55" s="91"/>
      <c r="M55" s="91"/>
    </row>
    <row r="56" spans="1:13" ht="12.75" customHeight="1" x14ac:dyDescent="0.25">
      <c r="A56" s="86"/>
      <c r="B56" s="109" t="s">
        <v>113</v>
      </c>
      <c r="C56" s="88" t="s">
        <v>60</v>
      </c>
      <c r="D56" s="88">
        <v>4.8</v>
      </c>
      <c r="E56" s="88" t="s">
        <v>114</v>
      </c>
      <c r="F56" s="92">
        <v>18650</v>
      </c>
      <c r="G56" s="108">
        <f t="shared" ref="G56:G71" si="4">(D56*F56)</f>
        <v>89520</v>
      </c>
      <c r="K56" s="101"/>
      <c r="L56" s="91"/>
      <c r="M56" s="91"/>
    </row>
    <row r="57" spans="1:13" ht="12.75" customHeight="1" x14ac:dyDescent="0.25">
      <c r="A57" s="86"/>
      <c r="B57" s="109" t="s">
        <v>115</v>
      </c>
      <c r="C57" s="88" t="s">
        <v>60</v>
      </c>
      <c r="D57" s="88">
        <v>18</v>
      </c>
      <c r="E57" s="88" t="s">
        <v>112</v>
      </c>
      <c r="F57" s="92">
        <v>1280</v>
      </c>
      <c r="G57" s="108">
        <f t="shared" si="4"/>
        <v>23040</v>
      </c>
      <c r="K57" s="101"/>
      <c r="L57" s="91"/>
      <c r="M57" s="91"/>
    </row>
    <row r="58" spans="1:13" ht="12.75" customHeight="1" x14ac:dyDescent="0.25">
      <c r="A58" s="86"/>
      <c r="B58" s="109" t="s">
        <v>117</v>
      </c>
      <c r="C58" s="88" t="s">
        <v>87</v>
      </c>
      <c r="D58" s="88">
        <v>1</v>
      </c>
      <c r="E58" s="88" t="s">
        <v>74</v>
      </c>
      <c r="F58" s="92">
        <v>33500</v>
      </c>
      <c r="G58" s="108">
        <f t="shared" si="4"/>
        <v>33500</v>
      </c>
      <c r="K58" s="101"/>
      <c r="L58" s="91"/>
      <c r="M58" s="91"/>
    </row>
    <row r="59" spans="1:13" ht="12.75" customHeight="1" x14ac:dyDescent="0.25">
      <c r="A59" s="86"/>
      <c r="B59" s="110" t="s">
        <v>91</v>
      </c>
      <c r="C59" s="111" t="s">
        <v>60</v>
      </c>
      <c r="D59" s="100">
        <v>30</v>
      </c>
      <c r="E59" s="100" t="s">
        <v>92</v>
      </c>
      <c r="F59" s="112">
        <v>14680</v>
      </c>
      <c r="G59" s="108">
        <f t="shared" si="4"/>
        <v>440400</v>
      </c>
      <c r="L59" s="91"/>
      <c r="M59" s="91"/>
    </row>
    <row r="60" spans="1:13" ht="12.75" customHeight="1" x14ac:dyDescent="0.25">
      <c r="A60" s="86"/>
      <c r="B60" s="87" t="s">
        <v>116</v>
      </c>
      <c r="C60" s="113" t="s">
        <v>87</v>
      </c>
      <c r="D60" s="113">
        <v>0.5</v>
      </c>
      <c r="E60" s="113" t="s">
        <v>82</v>
      </c>
      <c r="F60" s="114">
        <v>65450</v>
      </c>
      <c r="G60" s="114">
        <v>25988</v>
      </c>
      <c r="L60" s="91"/>
      <c r="M60" s="91"/>
    </row>
    <row r="61" spans="1:13" ht="12.75" customHeight="1" x14ac:dyDescent="0.25">
      <c r="A61" s="86"/>
      <c r="B61" s="105" t="s">
        <v>93</v>
      </c>
      <c r="C61" s="106" t="s">
        <v>87</v>
      </c>
      <c r="D61" s="106">
        <v>3</v>
      </c>
      <c r="E61" s="106" t="s">
        <v>88</v>
      </c>
      <c r="F61" s="107">
        <v>38280</v>
      </c>
      <c r="G61" s="108">
        <f t="shared" si="4"/>
        <v>114840</v>
      </c>
    </row>
    <row r="62" spans="1:13" ht="12.75" customHeight="1" x14ac:dyDescent="0.25">
      <c r="A62" s="86"/>
      <c r="B62" s="87" t="s">
        <v>122</v>
      </c>
      <c r="C62" s="88" t="s">
        <v>87</v>
      </c>
      <c r="D62" s="88">
        <v>0.9</v>
      </c>
      <c r="E62" s="88" t="s">
        <v>80</v>
      </c>
      <c r="F62" s="92">
        <v>81580</v>
      </c>
      <c r="G62" s="108">
        <f t="shared" si="4"/>
        <v>73422</v>
      </c>
      <c r="L62" s="91"/>
      <c r="M62" s="91"/>
    </row>
    <row r="63" spans="1:13" ht="12.75" customHeight="1" x14ac:dyDescent="0.25">
      <c r="A63" s="86"/>
      <c r="B63" s="102" t="s">
        <v>94</v>
      </c>
      <c r="C63" s="106"/>
      <c r="D63" s="106"/>
      <c r="E63" s="106"/>
      <c r="F63" s="107"/>
      <c r="G63" s="108"/>
      <c r="M63" s="91"/>
    </row>
    <row r="64" spans="1:13" ht="12.75" customHeight="1" x14ac:dyDescent="0.25">
      <c r="A64" s="86"/>
      <c r="B64" s="105" t="s">
        <v>95</v>
      </c>
      <c r="C64" s="106" t="s">
        <v>87</v>
      </c>
      <c r="D64" s="106">
        <v>2</v>
      </c>
      <c r="E64" s="106" t="s">
        <v>96</v>
      </c>
      <c r="F64" s="115">
        <v>39800</v>
      </c>
      <c r="G64" s="108">
        <f t="shared" si="4"/>
        <v>79600</v>
      </c>
      <c r="L64" s="91"/>
      <c r="M64" s="91"/>
    </row>
    <row r="65" spans="1:13" ht="12.75" customHeight="1" x14ac:dyDescent="0.25">
      <c r="A65" s="86"/>
      <c r="B65" s="105" t="s">
        <v>97</v>
      </c>
      <c r="C65" s="106" t="s">
        <v>87</v>
      </c>
      <c r="D65" s="106">
        <v>4</v>
      </c>
      <c r="E65" s="106" t="s">
        <v>98</v>
      </c>
      <c r="F65" s="107">
        <v>20000</v>
      </c>
      <c r="G65" s="108">
        <f t="shared" si="4"/>
        <v>80000</v>
      </c>
      <c r="L65" s="91"/>
      <c r="M65" s="91"/>
    </row>
    <row r="66" spans="1:13" ht="12.75" customHeight="1" x14ac:dyDescent="0.25">
      <c r="A66" s="86"/>
      <c r="B66" s="102" t="s">
        <v>99</v>
      </c>
      <c r="C66" s="103"/>
      <c r="D66" s="103"/>
      <c r="E66" s="103"/>
      <c r="F66" s="104"/>
      <c r="G66" s="108"/>
      <c r="L66" s="91"/>
      <c r="M66" s="91"/>
    </row>
    <row r="67" spans="1:13" ht="12.75" customHeight="1" x14ac:dyDescent="0.25">
      <c r="A67" s="86"/>
      <c r="B67" s="87" t="s">
        <v>118</v>
      </c>
      <c r="C67" s="88" t="s">
        <v>60</v>
      </c>
      <c r="D67" s="88">
        <v>0.3</v>
      </c>
      <c r="E67" s="88" t="s">
        <v>119</v>
      </c>
      <c r="F67" s="92">
        <v>105350</v>
      </c>
      <c r="G67" s="108">
        <f t="shared" si="4"/>
        <v>31605</v>
      </c>
      <c r="L67" s="91"/>
      <c r="M67" s="91"/>
    </row>
    <row r="68" spans="1:13" ht="12.75" customHeight="1" x14ac:dyDescent="0.25">
      <c r="A68" s="86"/>
      <c r="B68" s="116" t="s">
        <v>100</v>
      </c>
      <c r="C68" s="117" t="s">
        <v>87</v>
      </c>
      <c r="D68" s="117">
        <v>5</v>
      </c>
      <c r="E68" s="117" t="s">
        <v>101</v>
      </c>
      <c r="F68" s="118">
        <v>12500</v>
      </c>
      <c r="G68" s="108">
        <f t="shared" si="4"/>
        <v>62500</v>
      </c>
      <c r="L68" s="91"/>
      <c r="M68" s="91"/>
    </row>
    <row r="69" spans="1:13" ht="12.75" customHeight="1" x14ac:dyDescent="0.25">
      <c r="A69" s="86"/>
      <c r="B69" s="119" t="s">
        <v>102</v>
      </c>
      <c r="C69" s="106" t="s">
        <v>87</v>
      </c>
      <c r="D69" s="96">
        <v>1</v>
      </c>
      <c r="E69" s="96" t="s">
        <v>103</v>
      </c>
      <c r="F69" s="107">
        <v>40500</v>
      </c>
      <c r="G69" s="108">
        <f t="shared" si="4"/>
        <v>40500</v>
      </c>
      <c r="M69" s="91"/>
    </row>
    <row r="70" spans="1:13" ht="12.75" customHeight="1" x14ac:dyDescent="0.25">
      <c r="A70" s="86"/>
      <c r="B70" s="87" t="s">
        <v>121</v>
      </c>
      <c r="C70" s="88" t="s">
        <v>60</v>
      </c>
      <c r="D70" s="88">
        <v>1.5</v>
      </c>
      <c r="E70" s="88" t="s">
        <v>120</v>
      </c>
      <c r="F70" s="92">
        <v>24500</v>
      </c>
      <c r="G70" s="108">
        <f t="shared" si="4"/>
        <v>36750</v>
      </c>
      <c r="M70" s="91"/>
    </row>
    <row r="71" spans="1:13" ht="12.75" customHeight="1" x14ac:dyDescent="0.25">
      <c r="A71" s="86"/>
      <c r="B71" s="105" t="s">
        <v>104</v>
      </c>
      <c r="C71" s="106" t="s">
        <v>87</v>
      </c>
      <c r="D71" s="106">
        <v>40</v>
      </c>
      <c r="E71" s="106" t="s">
        <v>80</v>
      </c>
      <c r="F71" s="115">
        <v>2600</v>
      </c>
      <c r="G71" s="108">
        <f t="shared" si="4"/>
        <v>104000</v>
      </c>
    </row>
    <row r="72" spans="1:13" ht="13.5" customHeight="1" x14ac:dyDescent="0.25">
      <c r="A72" s="86"/>
      <c r="B72" s="7" t="s">
        <v>30</v>
      </c>
      <c r="C72" s="8"/>
      <c r="D72" s="8"/>
      <c r="E72" s="8"/>
      <c r="F72" s="9"/>
      <c r="G72" s="10">
        <f>SUM(G51:G71)</f>
        <v>2373965</v>
      </c>
    </row>
    <row r="73" spans="1:13" ht="12" customHeight="1" x14ac:dyDescent="0.25">
      <c r="A73" s="68"/>
      <c r="B73" s="26"/>
      <c r="C73" s="27"/>
      <c r="D73" s="27"/>
      <c r="E73" s="52"/>
      <c r="F73" s="28"/>
      <c r="G73" s="29"/>
    </row>
    <row r="74" spans="1:13" ht="12" customHeight="1" x14ac:dyDescent="0.25">
      <c r="A74" s="74"/>
      <c r="B74" s="30" t="s">
        <v>31</v>
      </c>
      <c r="C74" s="31"/>
      <c r="D74" s="32"/>
      <c r="E74" s="32"/>
      <c r="F74" s="33"/>
      <c r="G74" s="34"/>
    </row>
    <row r="75" spans="1:13" ht="24" customHeight="1" x14ac:dyDescent="0.25">
      <c r="A75" s="74"/>
      <c r="B75" s="49" t="s">
        <v>32</v>
      </c>
      <c r="C75" s="50" t="s">
        <v>28</v>
      </c>
      <c r="D75" s="50" t="s">
        <v>29</v>
      </c>
      <c r="E75" s="49" t="s">
        <v>16</v>
      </c>
      <c r="F75" s="50" t="s">
        <v>17</v>
      </c>
      <c r="G75" s="49" t="s">
        <v>18</v>
      </c>
    </row>
    <row r="76" spans="1:13" ht="16.5" customHeight="1" x14ac:dyDescent="0.25">
      <c r="A76" s="86"/>
      <c r="B76" s="120" t="s">
        <v>105</v>
      </c>
      <c r="C76" s="121" t="s">
        <v>106</v>
      </c>
      <c r="D76" s="122">
        <v>1</v>
      </c>
      <c r="E76" s="78" t="s">
        <v>125</v>
      </c>
      <c r="F76" s="123">
        <v>250000</v>
      </c>
      <c r="G76" s="124">
        <f>+F76*D76</f>
        <v>250000</v>
      </c>
    </row>
    <row r="77" spans="1:13" ht="13.5" customHeight="1" x14ac:dyDescent="0.25">
      <c r="A77" s="74"/>
      <c r="B77" s="2" t="s">
        <v>33</v>
      </c>
      <c r="C77" s="3"/>
      <c r="D77" s="3"/>
      <c r="E77" s="5"/>
      <c r="F77" s="4"/>
      <c r="G77" s="6">
        <f>SUM(G76)</f>
        <v>250000</v>
      </c>
      <c r="I77" s="91"/>
    </row>
    <row r="78" spans="1:13" ht="12" customHeight="1" x14ac:dyDescent="0.25">
      <c r="A78" s="68"/>
      <c r="B78" s="53"/>
      <c r="C78" s="53"/>
      <c r="D78" s="53"/>
      <c r="E78" s="53"/>
      <c r="F78" s="54"/>
      <c r="G78" s="55"/>
    </row>
    <row r="79" spans="1:13" ht="12" customHeight="1" x14ac:dyDescent="0.25">
      <c r="A79" s="86"/>
      <c r="B79" s="56" t="s">
        <v>34</v>
      </c>
      <c r="C79" s="57"/>
      <c r="D79" s="57"/>
      <c r="E79" s="57"/>
      <c r="F79" s="57"/>
      <c r="G79" s="58">
        <f>G29+G34+G46+G72+G76</f>
        <v>7452965</v>
      </c>
    </row>
    <row r="80" spans="1:13" ht="12" customHeight="1" x14ac:dyDescent="0.25">
      <c r="A80" s="86"/>
      <c r="B80" s="59" t="s">
        <v>35</v>
      </c>
      <c r="C80" s="60"/>
      <c r="D80" s="60"/>
      <c r="E80" s="60"/>
      <c r="F80" s="60"/>
      <c r="G80" s="61">
        <f>G79*0.05</f>
        <v>372648.25</v>
      </c>
    </row>
    <row r="81" spans="1:7" ht="12" customHeight="1" x14ac:dyDescent="0.25">
      <c r="A81" s="86"/>
      <c r="B81" s="62" t="s">
        <v>36</v>
      </c>
      <c r="C81" s="63"/>
      <c r="D81" s="63"/>
      <c r="E81" s="63"/>
      <c r="F81" s="63"/>
      <c r="G81" s="64">
        <f>G80+G79</f>
        <v>7825613.25</v>
      </c>
    </row>
    <row r="82" spans="1:7" ht="12" customHeight="1" x14ac:dyDescent="0.25">
      <c r="A82" s="86"/>
      <c r="B82" s="59" t="s">
        <v>37</v>
      </c>
      <c r="C82" s="60"/>
      <c r="D82" s="60"/>
      <c r="E82" s="60"/>
      <c r="F82" s="60"/>
      <c r="G82" s="61">
        <f>G11</f>
        <v>13090000</v>
      </c>
    </row>
    <row r="83" spans="1:7" ht="12" customHeight="1" x14ac:dyDescent="0.25">
      <c r="A83" s="86"/>
      <c r="B83" s="65" t="s">
        <v>38</v>
      </c>
      <c r="C83" s="125"/>
      <c r="D83" s="125"/>
      <c r="E83" s="125"/>
      <c r="F83" s="125"/>
      <c r="G83" s="58">
        <f>G82-G81</f>
        <v>5264386.75</v>
      </c>
    </row>
    <row r="84" spans="1:7" ht="12" customHeight="1" x14ac:dyDescent="0.25">
      <c r="A84" s="86"/>
      <c r="B84" s="126" t="s">
        <v>130</v>
      </c>
      <c r="C84" s="127"/>
      <c r="D84" s="127"/>
      <c r="E84" s="127"/>
      <c r="F84" s="127"/>
      <c r="G84" s="66"/>
    </row>
    <row r="85" spans="1:7" ht="12.75" customHeight="1" thickBot="1" x14ac:dyDescent="0.3">
      <c r="A85" s="86"/>
      <c r="B85" s="128"/>
      <c r="C85" s="127"/>
      <c r="D85" s="127"/>
      <c r="E85" s="127"/>
      <c r="F85" s="127"/>
      <c r="G85" s="66"/>
    </row>
    <row r="86" spans="1:7" ht="12" customHeight="1" x14ac:dyDescent="0.25">
      <c r="A86" s="86"/>
      <c r="B86" s="129" t="s">
        <v>131</v>
      </c>
      <c r="C86" s="130"/>
      <c r="D86" s="130"/>
      <c r="E86" s="130"/>
      <c r="F86" s="131"/>
      <c r="G86" s="66"/>
    </row>
    <row r="87" spans="1:7" ht="12" customHeight="1" x14ac:dyDescent="0.25">
      <c r="A87" s="86"/>
      <c r="B87" s="132" t="s">
        <v>39</v>
      </c>
      <c r="C87" s="133"/>
      <c r="D87" s="133"/>
      <c r="E87" s="133"/>
      <c r="F87" s="134"/>
      <c r="G87" s="66"/>
    </row>
    <row r="88" spans="1:7" ht="12" customHeight="1" x14ac:dyDescent="0.25">
      <c r="A88" s="86"/>
      <c r="B88" s="132" t="s">
        <v>40</v>
      </c>
      <c r="C88" s="133"/>
      <c r="D88" s="133"/>
      <c r="E88" s="133"/>
      <c r="F88" s="134"/>
      <c r="G88" s="66"/>
    </row>
    <row r="89" spans="1:7" ht="12" customHeight="1" x14ac:dyDescent="0.25">
      <c r="A89" s="86"/>
      <c r="B89" s="132" t="s">
        <v>41</v>
      </c>
      <c r="C89" s="133"/>
      <c r="D89" s="133"/>
      <c r="E89" s="133"/>
      <c r="F89" s="134"/>
      <c r="G89" s="66"/>
    </row>
    <row r="90" spans="1:7" ht="12" customHeight="1" x14ac:dyDescent="0.25">
      <c r="A90" s="86"/>
      <c r="B90" s="132" t="s">
        <v>42</v>
      </c>
      <c r="C90" s="133"/>
      <c r="D90" s="133"/>
      <c r="E90" s="133"/>
      <c r="F90" s="134"/>
      <c r="G90" s="66"/>
    </row>
    <row r="91" spans="1:7" ht="12" customHeight="1" x14ac:dyDescent="0.25">
      <c r="A91" s="86"/>
      <c r="B91" s="132" t="s">
        <v>43</v>
      </c>
      <c r="C91" s="133"/>
      <c r="D91" s="133"/>
      <c r="E91" s="133"/>
      <c r="F91" s="134"/>
      <c r="G91" s="66"/>
    </row>
    <row r="92" spans="1:7" ht="12.75" customHeight="1" thickBot="1" x14ac:dyDescent="0.3">
      <c r="A92" s="86"/>
      <c r="B92" s="135" t="s">
        <v>44</v>
      </c>
      <c r="C92" s="136"/>
      <c r="D92" s="136"/>
      <c r="E92" s="136"/>
      <c r="F92" s="137"/>
      <c r="G92" s="66"/>
    </row>
    <row r="93" spans="1:7" ht="12.75" customHeight="1" x14ac:dyDescent="0.25">
      <c r="A93" s="86"/>
      <c r="B93" s="128"/>
      <c r="C93" s="133"/>
      <c r="D93" s="133"/>
      <c r="E93" s="133"/>
      <c r="F93" s="133"/>
      <c r="G93" s="66"/>
    </row>
    <row r="94" spans="1:7" ht="15" customHeight="1" thickBot="1" x14ac:dyDescent="0.3">
      <c r="A94" s="86"/>
      <c r="B94" s="169" t="s">
        <v>45</v>
      </c>
      <c r="C94" s="170"/>
      <c r="D94" s="138"/>
      <c r="E94" s="139"/>
      <c r="F94" s="139"/>
      <c r="G94" s="66"/>
    </row>
    <row r="95" spans="1:7" ht="12" customHeight="1" x14ac:dyDescent="0.25">
      <c r="A95" s="86"/>
      <c r="B95" s="140" t="s">
        <v>32</v>
      </c>
      <c r="C95" s="141" t="s">
        <v>46</v>
      </c>
      <c r="D95" s="142" t="s">
        <v>47</v>
      </c>
      <c r="E95" s="139"/>
      <c r="F95" s="139"/>
      <c r="G95" s="66"/>
    </row>
    <row r="96" spans="1:7" ht="12" customHeight="1" x14ac:dyDescent="0.25">
      <c r="A96" s="86"/>
      <c r="B96" s="143" t="s">
        <v>48</v>
      </c>
      <c r="C96" s="144">
        <f>G29</f>
        <v>3125000</v>
      </c>
      <c r="D96" s="145">
        <f>(C96/C102)</f>
        <v>0.39932972665113498</v>
      </c>
      <c r="E96" s="139"/>
      <c r="F96" s="139"/>
      <c r="G96" s="66"/>
    </row>
    <row r="97" spans="1:7" ht="12" customHeight="1" x14ac:dyDescent="0.25">
      <c r="A97" s="86"/>
      <c r="B97" s="143" t="s">
        <v>49</v>
      </c>
      <c r="C97" s="144">
        <f>G34</f>
        <v>0</v>
      </c>
      <c r="D97" s="145">
        <v>0</v>
      </c>
      <c r="E97" s="139"/>
      <c r="F97" s="139"/>
      <c r="G97" s="66"/>
    </row>
    <row r="98" spans="1:7" ht="12" customHeight="1" x14ac:dyDescent="0.25">
      <c r="A98" s="86"/>
      <c r="B98" s="143" t="s">
        <v>50</v>
      </c>
      <c r="C98" s="144">
        <f>G46</f>
        <v>1704000</v>
      </c>
      <c r="D98" s="145">
        <f>(C98/C102)</f>
        <v>0.21774651334833087</v>
      </c>
      <c r="E98" s="139"/>
      <c r="F98" s="139"/>
      <c r="G98" s="66"/>
    </row>
    <row r="99" spans="1:7" ht="12" customHeight="1" x14ac:dyDescent="0.25">
      <c r="A99" s="86"/>
      <c r="B99" s="143" t="s">
        <v>27</v>
      </c>
      <c r="C99" s="144">
        <f>G72</f>
        <v>2373965</v>
      </c>
      <c r="D99" s="145">
        <f>(C99/C102)</f>
        <v>0.30335833424939573</v>
      </c>
      <c r="E99" s="139"/>
      <c r="F99" s="139"/>
      <c r="G99" s="66"/>
    </row>
    <row r="100" spans="1:7" ht="12" customHeight="1" x14ac:dyDescent="0.25">
      <c r="A100" s="86"/>
      <c r="B100" s="143" t="s">
        <v>51</v>
      </c>
      <c r="C100" s="146">
        <f>G77</f>
        <v>250000</v>
      </c>
      <c r="D100" s="145">
        <f>(C100/C102)</f>
        <v>3.1946378132090801E-2</v>
      </c>
      <c r="E100" s="147"/>
      <c r="F100" s="147"/>
      <c r="G100" s="66"/>
    </row>
    <row r="101" spans="1:7" ht="12" customHeight="1" x14ac:dyDescent="0.25">
      <c r="A101" s="86"/>
      <c r="B101" s="143" t="s">
        <v>52</v>
      </c>
      <c r="C101" s="146">
        <f>G80</f>
        <v>372648.25</v>
      </c>
      <c r="D101" s="145">
        <f>(C101/C102)</f>
        <v>4.7619047619047616E-2</v>
      </c>
      <c r="E101" s="147"/>
      <c r="F101" s="147"/>
      <c r="G101" s="66"/>
    </row>
    <row r="102" spans="1:7" ht="12.75" customHeight="1" thickBot="1" x14ac:dyDescent="0.3">
      <c r="A102" s="86"/>
      <c r="B102" s="148" t="s">
        <v>53</v>
      </c>
      <c r="C102" s="149">
        <f>SUM(C96:C101)</f>
        <v>7825613.25</v>
      </c>
      <c r="D102" s="150">
        <f>SUM(D96:D101)</f>
        <v>1</v>
      </c>
      <c r="E102" s="147"/>
      <c r="F102" s="147"/>
      <c r="G102" s="66"/>
    </row>
    <row r="103" spans="1:7" ht="12" customHeight="1" x14ac:dyDescent="0.25">
      <c r="A103" s="86"/>
      <c r="B103" s="128"/>
      <c r="C103" s="127"/>
      <c r="D103" s="127"/>
      <c r="E103" s="127"/>
      <c r="F103" s="127"/>
      <c r="G103" s="66"/>
    </row>
    <row r="104" spans="1:7" ht="12.75" customHeight="1" thickBot="1" x14ac:dyDescent="0.3">
      <c r="A104" s="86"/>
      <c r="B104" s="151"/>
      <c r="C104" s="127"/>
      <c r="D104" s="127"/>
      <c r="E104" s="127"/>
      <c r="F104" s="127"/>
      <c r="G104" s="66"/>
    </row>
    <row r="105" spans="1:7" ht="12" customHeight="1" thickBot="1" x14ac:dyDescent="0.3">
      <c r="A105" s="86"/>
      <c r="B105" s="166" t="s">
        <v>134</v>
      </c>
      <c r="C105" s="167"/>
      <c r="D105" s="167"/>
      <c r="E105" s="168"/>
      <c r="F105" s="147"/>
      <c r="G105" s="66"/>
    </row>
    <row r="106" spans="1:7" ht="12" customHeight="1" x14ac:dyDescent="0.25">
      <c r="A106" s="86"/>
      <c r="B106" s="152" t="s">
        <v>63</v>
      </c>
      <c r="C106" s="153">
        <f>D106*0.8</f>
        <v>16000</v>
      </c>
      <c r="D106" s="153">
        <f>G8</f>
        <v>20000</v>
      </c>
      <c r="E106" s="153">
        <f>D106*1.2</f>
        <v>24000</v>
      </c>
      <c r="F106" s="154"/>
      <c r="G106" s="67"/>
    </row>
    <row r="107" spans="1:7" ht="12.75" customHeight="1" thickBot="1" x14ac:dyDescent="0.3">
      <c r="A107" s="86"/>
      <c r="B107" s="148" t="s">
        <v>64</v>
      </c>
      <c r="C107" s="149">
        <f>(G81/C106)</f>
        <v>489.10082812500002</v>
      </c>
      <c r="D107" s="149">
        <f>(G81/D106)</f>
        <v>391.28066250000001</v>
      </c>
      <c r="E107" s="155">
        <f>(G81/E106)</f>
        <v>326.06721874999999</v>
      </c>
      <c r="F107" s="154"/>
      <c r="G107" s="67"/>
    </row>
    <row r="108" spans="1:7" ht="15.6" customHeight="1" x14ac:dyDescent="0.25">
      <c r="A108" s="86"/>
      <c r="B108" s="126" t="s">
        <v>54</v>
      </c>
      <c r="C108" s="133"/>
      <c r="D108" s="133"/>
      <c r="E108" s="133"/>
      <c r="F108" s="133"/>
      <c r="G108" s="156"/>
    </row>
  </sheetData>
  <mergeCells count="9">
    <mergeCell ref="E8:F8"/>
    <mergeCell ref="E13:F13"/>
    <mergeCell ref="E14:F14"/>
    <mergeCell ref="B16:G16"/>
    <mergeCell ref="B105:E105"/>
    <mergeCell ref="B94:C94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NECTARIN</vt:lpstr>
      <vt:lpstr>NECTARIN!Área_de_impresión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2022-06-22T13:44:16Z</cp:lastPrinted>
  <dcterms:created xsi:type="dcterms:W3CDTF">2020-11-27T12:49:26Z</dcterms:created>
  <dcterms:modified xsi:type="dcterms:W3CDTF">2022-06-22T14:07:11Z</dcterms:modified>
</cp:coreProperties>
</file>