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perez\DOCUMENTOS\Nora\deptofin\FICHAS 2022\RENGO\JUNIO\"/>
    </mc:Choice>
  </mc:AlternateContent>
  <bookViews>
    <workbookView xWindow="0" yWindow="0" windowWidth="20730" windowHeight="11760"/>
  </bookViews>
  <sheets>
    <sheet name="NECTARIN" sheetId="1" r:id="rId1"/>
  </sheets>
  <definedNames>
    <definedName name="_xlnm.Print_Area" localSheetId="0">NECTARIN!$B$1:$G$109</definedName>
  </definedNames>
  <calcPr calcId="152511"/>
</workbook>
</file>

<file path=xl/calcChain.xml><?xml version="1.0" encoding="utf-8"?>
<calcChain xmlns="http://schemas.openxmlformats.org/spreadsheetml/2006/main">
  <c r="G24" i="1" l="1"/>
  <c r="G57" i="1"/>
  <c r="G58" i="1"/>
  <c r="G59" i="1"/>
  <c r="G60" i="1"/>
  <c r="G62" i="1"/>
  <c r="G63" i="1"/>
  <c r="G65" i="1"/>
  <c r="G66" i="1"/>
  <c r="G68" i="1"/>
  <c r="G69" i="1"/>
  <c r="G70" i="1"/>
  <c r="G71" i="1"/>
  <c r="G72" i="1"/>
  <c r="G21" i="1"/>
  <c r="G22" i="1"/>
  <c r="G23" i="1"/>
  <c r="G25" i="1"/>
  <c r="G26" i="1"/>
  <c r="G27" i="1"/>
  <c r="G12" i="1"/>
  <c r="G40" i="1"/>
  <c r="G77" i="1"/>
  <c r="G78" i="1" s="1"/>
  <c r="G55" i="1"/>
  <c r="G54" i="1"/>
  <c r="G53" i="1"/>
  <c r="G52" i="1"/>
  <c r="G41" i="1"/>
  <c r="G42" i="1"/>
  <c r="D107" i="1"/>
  <c r="E107" i="1" s="1"/>
  <c r="G43" i="1"/>
  <c r="G44" i="1"/>
  <c r="G45" i="1"/>
  <c r="G46" i="1"/>
  <c r="G39" i="1"/>
  <c r="G28" i="1"/>
  <c r="G29" i="1"/>
  <c r="G47" i="1" l="1"/>
  <c r="C99" i="1" s="1"/>
  <c r="G30" i="1"/>
  <c r="G73" i="1"/>
  <c r="C100" i="1" s="1"/>
  <c r="C107" i="1"/>
  <c r="C101" i="1"/>
  <c r="G80" i="1" l="1"/>
  <c r="C97" i="1"/>
  <c r="C98" i="1"/>
  <c r="G83" i="1"/>
  <c r="G81" i="1" l="1"/>
  <c r="C102" i="1" s="1"/>
  <c r="G82" i="1" l="1"/>
  <c r="D108" i="1" s="1"/>
  <c r="C103" i="1"/>
  <c r="D97" i="1" s="1"/>
  <c r="C108" i="1" l="1"/>
  <c r="E108" i="1"/>
  <c r="G84" i="1"/>
  <c r="D102" i="1"/>
  <c r="D100" i="1"/>
  <c r="D101" i="1"/>
  <c r="D99" i="1"/>
  <c r="D103" i="1" l="1"/>
</calcChain>
</file>

<file path=xl/sharedStrings.xml><?xml version="1.0" encoding="utf-8"?>
<sst xmlns="http://schemas.openxmlformats.org/spreadsheetml/2006/main" count="210" uniqueCount="136">
  <si>
    <t>RUBRO O CULTIVO</t>
  </si>
  <si>
    <t>VARIEDAD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</si>
  <si>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</si>
  <si>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</si>
  <si>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</si>
  <si>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</si>
  <si>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</si>
  <si>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</si>
  <si>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</si>
  <si>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</si>
  <si>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</si>
  <si>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</si>
  <si>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</si>
  <si>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</si>
  <si>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</si>
  <si>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</si>
  <si>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</si>
  <si>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</si>
  <si>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</si>
  <si>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</si>
  <si>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</si>
  <si>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</si>
  <si>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</si>
  <si>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</si>
  <si>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</si>
  <si>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</si>
  <si>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</si>
  <si>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</si>
  <si>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</si>
  <si>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</si>
  <si>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</si>
  <si>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</si>
  <si>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</si>
  <si>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</si>
  <si>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</si>
  <si>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</si>
  <si>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</si>
  <si>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</si>
  <si>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</si>
  <si>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</si>
  <si>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</si>
  <si>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</si>
  <si>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</si>
  <si>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</si>
  <si>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</si>
  <si>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</si>
  <si>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</si>
  <si>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</si>
  <si>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</si>
  <si>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</si>
  <si>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</si>
  <si>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</si>
  <si>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</si>
  <si>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</si>
  <si>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</si>
  <si>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</si>
  <si>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</si>
  <si>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 xml:space="preserve"> </t>
  </si>
  <si>
    <t>Urea</t>
  </si>
  <si>
    <t>Aplicación fertilizante</t>
  </si>
  <si>
    <t>Aplicación pesticidas</t>
  </si>
  <si>
    <t>Rastraje</t>
  </si>
  <si>
    <t>kg</t>
  </si>
  <si>
    <t>Superfosfato triple</t>
  </si>
  <si>
    <t>Muriato de potasio</t>
  </si>
  <si>
    <t>PRECIO ESPERADO ($/kg)</t>
  </si>
  <si>
    <t>FECHA ESTIMADA DEL  PRECIO VENTA</t>
  </si>
  <si>
    <t>Poda</t>
  </si>
  <si>
    <t>Raleo</t>
  </si>
  <si>
    <t>Control de malezas</t>
  </si>
  <si>
    <t>Surqueadura</t>
  </si>
  <si>
    <t>Triturar residuos de poda</t>
  </si>
  <si>
    <t>Incorporar residuos (rastra)</t>
  </si>
  <si>
    <t>Cosecha, carro de arrastre</t>
  </si>
  <si>
    <t>Nebulizadora</t>
  </si>
  <si>
    <t>FERTILIZANTES</t>
  </si>
  <si>
    <t>Potasio foliar</t>
  </si>
  <si>
    <t>FUNGICIDAS</t>
  </si>
  <si>
    <t>Tebuconazol</t>
  </si>
  <si>
    <t>HERBICIDAS</t>
  </si>
  <si>
    <t>Centurion</t>
  </si>
  <si>
    <t>Roundup</t>
  </si>
  <si>
    <t>INSECTICIDAS</t>
  </si>
  <si>
    <t>Lorsban 4E</t>
  </si>
  <si>
    <t>Karate</t>
  </si>
  <si>
    <t>Citroliv</t>
  </si>
  <si>
    <t>Flete</t>
  </si>
  <si>
    <t>c/u</t>
  </si>
  <si>
    <t>Fertilización</t>
  </si>
  <si>
    <t>Riego (16 riegos 8 meses)</t>
  </si>
  <si>
    <t>Varios, cercos, conducción, tutores, etc.</t>
  </si>
  <si>
    <t xml:space="preserve">Cosecha </t>
  </si>
  <si>
    <t>Ziram 76 WG</t>
  </si>
  <si>
    <t>Azufre WP</t>
  </si>
  <si>
    <t>Indar Flo 30 FS</t>
  </si>
  <si>
    <t>Propizol 25 EC</t>
  </si>
  <si>
    <t>Punto  70 WP</t>
  </si>
  <si>
    <t>Imidan 70 WP</t>
  </si>
  <si>
    <t>Topas 200 EW</t>
  </si>
  <si>
    <t>NECTARÍN</t>
  </si>
  <si>
    <t>Desbrote</t>
  </si>
  <si>
    <t>Todas las comunas</t>
  </si>
  <si>
    <t>Dic - Mar</t>
  </si>
  <si>
    <t>Oct - May</t>
  </si>
  <si>
    <t>Ene - Dic</t>
  </si>
  <si>
    <t>Jul</t>
  </si>
  <si>
    <t>Ago</t>
  </si>
  <si>
    <t>Nov - Dic</t>
  </si>
  <si>
    <t>l</t>
  </si>
  <si>
    <t>Mar - Nov</t>
  </si>
  <si>
    <t>Jul - Ago</t>
  </si>
  <si>
    <t>Ago - Oct</t>
  </si>
  <si>
    <t>Abr - Ago</t>
  </si>
  <si>
    <t>Sept - Dic</t>
  </si>
  <si>
    <t>Dic - Ene</t>
  </si>
  <si>
    <t>Sept - Nov</t>
  </si>
  <si>
    <t>Sept - Oct</t>
  </si>
  <si>
    <t>Nov - Mar</t>
  </si>
  <si>
    <t>Sept - Mar</t>
  </si>
  <si>
    <t>Oct - Nov</t>
  </si>
  <si>
    <t>Dic-Mar</t>
  </si>
  <si>
    <t>Ene - Mar</t>
  </si>
  <si>
    <t>Sept</t>
  </si>
  <si>
    <t>Dic</t>
  </si>
  <si>
    <t>Nordox super 75 WP</t>
  </si>
  <si>
    <t>TODAS</t>
  </si>
  <si>
    <t>MEDIO - ALTO</t>
  </si>
  <si>
    <t>LIBERTADOR BERNARDO O'HIGGINS</t>
  </si>
  <si>
    <t>MERCADO INTERNO</t>
  </si>
  <si>
    <t>HELADAS, SEQUIA, LLUVIA EXTEMPORÁNEA</t>
  </si>
  <si>
    <t>Rengo</t>
  </si>
  <si>
    <t>RENDIMIENTO (kg/ha)</t>
  </si>
  <si>
    <t>ESCENARIOS COSTO UNITARIO  ($/kg)</t>
  </si>
  <si>
    <t>Rendimiento  (kg/hà)</t>
  </si>
  <si>
    <t>Costo unitario ($/ kg) (*)</t>
  </si>
  <si>
    <t>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</si>
</sst>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 * #,##0.00_ ;_ * \-#,##0.00_ ;_ * &quot;-&quot;??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  <numFmt numFmtId="167" formatCode="0.0"/>
  </numFmts>
  <fonts count="23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name val="Arial Narrow"/>
      <family val="2"/>
    </font>
    <font>
      <sz val="8"/>
      <color theme="1"/>
      <name val="Arial Narrow"/>
      <family val="2"/>
    </font>
    <font>
      <b/>
      <sz val="8"/>
      <name val="Arial Narrow"/>
      <family val="2"/>
    </font>
    <font>
      <sz val="9"/>
      <color indexed="9"/>
      <name val="Arial Narrow"/>
      <family val="2"/>
    </font>
    <font>
      <sz val="8"/>
      <color indexed="9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4CB3B0"/>
        <bgColor indexed="64"/>
      </patternFill>
    </fill>
    <fill>
      <patternFill patternType="solid">
        <fgColor rgb="FFFF891C"/>
        <bgColor indexed="64"/>
      </patternFill>
    </fill>
  </fills>
  <borders count="60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2" tint="0.39997558519241921"/>
      </left>
      <right style="thin">
        <color theme="2" tint="0.39997558519241921"/>
      </right>
      <top style="thin">
        <color theme="2" tint="0.39997558519241921"/>
      </top>
      <bottom style="thin">
        <color theme="2" tint="0.3999755851924192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</borders>
  <cellStyleXfs count="4">
    <xf numFmtId="0" fontId="0" fillId="0" borderId="0" applyNumberFormat="0" applyFill="0" applyBorder="0" applyProtection="0"/>
    <xf numFmtId="0" fontId="16" fillId="0" borderId="18"/>
    <xf numFmtId="43" fontId="17" fillId="0" borderId="0" applyFont="0" applyFill="0" applyBorder="0" applyAlignment="0" applyProtection="0"/>
    <xf numFmtId="0" fontId="16" fillId="0" borderId="18"/>
  </cellStyleXfs>
  <cellXfs count="179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0" fontId="2" fillId="2" borderId="7" xfId="0" applyFont="1" applyFill="1" applyBorder="1" applyAlignment="1"/>
    <xf numFmtId="49" fontId="4" fillId="2" borderId="5" xfId="0" applyNumberFormat="1" applyFont="1" applyFill="1" applyBorder="1" applyAlignment="1">
      <alignment vertical="center" wrapText="1"/>
    </xf>
    <xf numFmtId="0" fontId="5" fillId="2" borderId="7" xfId="0" applyFont="1" applyFill="1" applyBorder="1" applyAlignment="1"/>
    <xf numFmtId="49" fontId="4" fillId="2" borderId="6" xfId="0" applyNumberFormat="1" applyFont="1" applyFill="1" applyBorder="1" applyAlignment="1">
      <alignment horizontal="right"/>
    </xf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9" xfId="0" applyFont="1" applyFill="1" applyBorder="1" applyAlignment="1"/>
    <xf numFmtId="0" fontId="0" fillId="2" borderId="10" xfId="0" applyFont="1" applyFill="1" applyBorder="1" applyAlignment="1"/>
    <xf numFmtId="0" fontId="2" fillId="2" borderId="11" xfId="0" applyFont="1" applyFill="1" applyBorder="1" applyAlignment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 applyAlignment="1"/>
    <xf numFmtId="49" fontId="1" fillId="4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13" xfId="0" applyFont="1" applyFill="1" applyBorder="1" applyAlignment="1">
      <alignment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/>
    <xf numFmtId="0" fontId="2" fillId="2" borderId="16" xfId="0" applyFont="1" applyFill="1" applyBorder="1" applyAlignment="1"/>
    <xf numFmtId="3" fontId="2" fillId="2" borderId="16" xfId="0" applyNumberFormat="1" applyFont="1" applyFill="1" applyBorder="1" applyAlignment="1"/>
    <xf numFmtId="0" fontId="1" fillId="4" borderId="13" xfId="0" applyFont="1" applyFill="1" applyBorder="1" applyAlignment="1">
      <alignment vertical="center"/>
    </xf>
    <xf numFmtId="0" fontId="1" fillId="3" borderId="13" xfId="0" applyFont="1" applyFill="1" applyBorder="1" applyAlignment="1">
      <alignment vertical="center"/>
    </xf>
    <xf numFmtId="0" fontId="12" fillId="5" borderId="18" xfId="0" applyFont="1" applyFill="1" applyBorder="1" applyAlignment="1"/>
    <xf numFmtId="3" fontId="10" fillId="2" borderId="6" xfId="0" applyNumberFormat="1" applyFont="1" applyFill="1" applyBorder="1" applyAlignment="1">
      <alignment vertical="center"/>
    </xf>
    <xf numFmtId="165" fontId="10" fillId="2" borderId="6" xfId="0" applyNumberFormat="1" applyFont="1" applyFill="1" applyBorder="1" applyAlignment="1">
      <alignment vertical="center"/>
    </xf>
    <xf numFmtId="0" fontId="7" fillId="5" borderId="18" xfId="0" applyFont="1" applyFill="1" applyBorder="1" applyAlignment="1">
      <alignment vertical="center"/>
    </xf>
    <xf numFmtId="0" fontId="12" fillId="2" borderId="18" xfId="0" applyFont="1" applyFill="1" applyBorder="1" applyAlignment="1"/>
    <xf numFmtId="0" fontId="0" fillId="2" borderId="20" xfId="0" applyFont="1" applyFill="1" applyBorder="1" applyAlignment="1"/>
    <xf numFmtId="49" fontId="0" fillId="2" borderId="18" xfId="0" applyNumberFormat="1" applyFont="1" applyFill="1" applyBorder="1" applyAlignment="1">
      <alignment vertical="center"/>
    </xf>
    <xf numFmtId="0" fontId="7" fillId="2" borderId="18" xfId="0" applyFont="1" applyFill="1" applyBorder="1" applyAlignment="1">
      <alignment vertical="center"/>
    </xf>
    <xf numFmtId="0" fontId="2" fillId="2" borderId="21" xfId="0" applyFont="1" applyFill="1" applyBorder="1" applyAlignment="1"/>
    <xf numFmtId="3" fontId="2" fillId="2" borderId="21" xfId="0" applyNumberFormat="1" applyFont="1" applyFill="1" applyBorder="1" applyAlignment="1"/>
    <xf numFmtId="49" fontId="1" fillId="4" borderId="22" xfId="0" applyNumberFormat="1" applyFont="1" applyFill="1" applyBorder="1" applyAlignment="1">
      <alignment vertical="center"/>
    </xf>
    <xf numFmtId="0" fontId="1" fillId="4" borderId="23" xfId="0" applyFont="1" applyFill="1" applyBorder="1" applyAlignment="1">
      <alignment vertical="center"/>
    </xf>
    <xf numFmtId="164" fontId="1" fillId="4" borderId="24" xfId="0" applyNumberFormat="1" applyFont="1" applyFill="1" applyBorder="1" applyAlignment="1">
      <alignment vertical="center"/>
    </xf>
    <xf numFmtId="49" fontId="1" fillId="3" borderId="25" xfId="0" applyNumberFormat="1" applyFont="1" applyFill="1" applyBorder="1" applyAlignment="1">
      <alignment vertical="center"/>
    </xf>
    <xf numFmtId="164" fontId="1" fillId="3" borderId="26" xfId="0" applyNumberFormat="1" applyFont="1" applyFill="1" applyBorder="1" applyAlignment="1">
      <alignment vertical="center"/>
    </xf>
    <xf numFmtId="49" fontId="1" fillId="4" borderId="25" xfId="0" applyNumberFormat="1" applyFont="1" applyFill="1" applyBorder="1" applyAlignment="1">
      <alignment vertical="center"/>
    </xf>
    <xf numFmtId="164" fontId="1" fillId="4" borderId="26" xfId="0" applyNumberFormat="1" applyFont="1" applyFill="1" applyBorder="1" applyAlignment="1">
      <alignment vertical="center"/>
    </xf>
    <xf numFmtId="49" fontId="1" fillId="4" borderId="27" xfId="0" applyNumberFormat="1" applyFont="1" applyFill="1" applyBorder="1" applyAlignment="1">
      <alignment vertical="center"/>
    </xf>
    <xf numFmtId="0" fontId="7" fillId="4" borderId="28" xfId="0" applyFont="1" applyFill="1" applyBorder="1" applyAlignment="1">
      <alignment vertical="center"/>
    </xf>
    <xf numFmtId="0" fontId="0" fillId="2" borderId="18" xfId="0" applyFont="1" applyFill="1" applyBorder="1" applyAlignment="1">
      <alignment vertical="center"/>
    </xf>
    <xf numFmtId="0" fontId="13" fillId="2" borderId="18" xfId="0" applyFont="1" applyFill="1" applyBorder="1" applyAlignment="1">
      <alignment vertical="center"/>
    </xf>
    <xf numFmtId="49" fontId="10" fillId="6" borderId="29" xfId="0" applyNumberFormat="1" applyFont="1" applyFill="1" applyBorder="1" applyAlignment="1">
      <alignment vertical="center"/>
    </xf>
    <xf numFmtId="49" fontId="10" fillId="2" borderId="31" xfId="0" applyNumberFormat="1" applyFont="1" applyFill="1" applyBorder="1" applyAlignment="1">
      <alignment vertical="center"/>
    </xf>
    <xf numFmtId="9" fontId="12" fillId="2" borderId="32" xfId="0" applyNumberFormat="1" applyFont="1" applyFill="1" applyBorder="1" applyAlignment="1"/>
    <xf numFmtId="49" fontId="10" fillId="6" borderId="33" xfId="0" applyNumberFormat="1" applyFont="1" applyFill="1" applyBorder="1" applyAlignment="1">
      <alignment vertical="center"/>
    </xf>
    <xf numFmtId="165" fontId="10" fillId="6" borderId="34" xfId="0" applyNumberFormat="1" applyFont="1" applyFill="1" applyBorder="1" applyAlignment="1">
      <alignment vertical="center"/>
    </xf>
    <xf numFmtId="9" fontId="10" fillId="6" borderId="35" xfId="0" applyNumberFormat="1" applyFont="1" applyFill="1" applyBorder="1" applyAlignment="1">
      <alignment vertical="center"/>
    </xf>
    <xf numFmtId="0" fontId="12" fillId="7" borderId="38" xfId="0" applyFont="1" applyFill="1" applyBorder="1" applyAlignment="1"/>
    <xf numFmtId="0" fontId="12" fillId="2" borderId="18" xfId="0" applyFont="1" applyFill="1" applyBorder="1" applyAlignment="1">
      <alignment vertical="center"/>
    </xf>
    <xf numFmtId="49" fontId="12" fillId="2" borderId="18" xfId="0" applyNumberFormat="1" applyFont="1" applyFill="1" applyBorder="1" applyAlignment="1">
      <alignment vertical="center"/>
    </xf>
    <xf numFmtId="49" fontId="10" fillId="2" borderId="39" xfId="0" applyNumberFormat="1" applyFont="1" applyFill="1" applyBorder="1" applyAlignment="1">
      <alignment vertical="center"/>
    </xf>
    <xf numFmtId="0" fontId="12" fillId="2" borderId="40" xfId="0" applyFont="1" applyFill="1" applyBorder="1" applyAlignment="1"/>
    <xf numFmtId="0" fontId="12" fillId="2" borderId="41" xfId="0" applyFont="1" applyFill="1" applyBorder="1" applyAlignment="1"/>
    <xf numFmtId="49" fontId="12" fillId="2" borderId="42" xfId="0" applyNumberFormat="1" applyFont="1" applyFill="1" applyBorder="1" applyAlignment="1">
      <alignment vertical="center"/>
    </xf>
    <xf numFmtId="0" fontId="12" fillId="2" borderId="43" xfId="0" applyFont="1" applyFill="1" applyBorder="1" applyAlignment="1"/>
    <xf numFmtId="49" fontId="12" fillId="2" borderId="44" xfId="0" applyNumberFormat="1" applyFont="1" applyFill="1" applyBorder="1" applyAlignment="1">
      <alignment vertical="center"/>
    </xf>
    <xf numFmtId="0" fontId="12" fillId="2" borderId="45" xfId="0" applyFont="1" applyFill="1" applyBorder="1" applyAlignment="1"/>
    <xf numFmtId="0" fontId="12" fillId="2" borderId="46" xfId="0" applyFont="1" applyFill="1" applyBorder="1" applyAlignment="1"/>
    <xf numFmtId="0" fontId="10" fillId="5" borderId="18" xfId="0" applyFont="1" applyFill="1" applyBorder="1" applyAlignment="1">
      <alignment vertical="center"/>
    </xf>
    <xf numFmtId="49" fontId="10" fillId="6" borderId="47" xfId="0" applyNumberFormat="1" applyFont="1" applyFill="1" applyBorder="1" applyAlignment="1">
      <alignment vertical="center"/>
    </xf>
    <xf numFmtId="165" fontId="10" fillId="6" borderId="35" xfId="0" applyNumberFormat="1" applyFont="1" applyFill="1" applyBorder="1" applyAlignment="1">
      <alignment vertical="center"/>
    </xf>
    <xf numFmtId="0" fontId="0" fillId="0" borderId="18" xfId="0" applyNumberFormat="1" applyFont="1" applyBorder="1" applyAlignment="1"/>
    <xf numFmtId="3" fontId="2" fillId="2" borderId="13" xfId="0" applyNumberFormat="1" applyFont="1" applyFill="1" applyBorder="1" applyAlignment="1">
      <alignment vertical="center"/>
    </xf>
    <xf numFmtId="166" fontId="4" fillId="2" borderId="6" xfId="0" applyNumberFormat="1" applyFont="1" applyFill="1" applyBorder="1" applyAlignment="1">
      <alignment horizontal="right" wrapText="1"/>
    </xf>
    <xf numFmtId="49" fontId="1" fillId="3" borderId="50" xfId="0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right"/>
    </xf>
    <xf numFmtId="0" fontId="0" fillId="2" borderId="3" xfId="0" applyFont="1" applyFill="1" applyBorder="1" applyAlignment="1">
      <alignment horizontal="right"/>
    </xf>
    <xf numFmtId="166" fontId="4" fillId="2" borderId="6" xfId="0" applyNumberFormat="1" applyFont="1" applyFill="1" applyBorder="1" applyAlignment="1">
      <alignment horizontal="right"/>
    </xf>
    <xf numFmtId="0" fontId="2" fillId="2" borderId="9" xfId="0" applyFont="1" applyFill="1" applyBorder="1" applyAlignment="1">
      <alignment horizontal="right" wrapText="1"/>
    </xf>
    <xf numFmtId="0" fontId="2" fillId="2" borderId="12" xfId="0" applyFont="1" applyFill="1" applyBorder="1" applyAlignment="1">
      <alignment horizontal="right"/>
    </xf>
    <xf numFmtId="0" fontId="2" fillId="2" borderId="2" xfId="0" applyFont="1" applyFill="1" applyBorder="1" applyAlignment="1">
      <alignment horizontal="right" vertical="center"/>
    </xf>
    <xf numFmtId="3" fontId="2" fillId="2" borderId="16" xfId="0" applyNumberFormat="1" applyFont="1" applyFill="1" applyBorder="1" applyAlignment="1">
      <alignment horizontal="right"/>
    </xf>
    <xf numFmtId="3" fontId="2" fillId="2" borderId="21" xfId="0" applyNumberFormat="1" applyFont="1" applyFill="1" applyBorder="1" applyAlignment="1">
      <alignment horizontal="right"/>
    </xf>
    <xf numFmtId="164" fontId="1" fillId="2" borderId="18" xfId="0" applyNumberFormat="1" applyFont="1" applyFill="1" applyBorder="1" applyAlignment="1">
      <alignment horizontal="right" vertical="center"/>
    </xf>
    <xf numFmtId="164" fontId="14" fillId="2" borderId="18" xfId="0" applyNumberFormat="1" applyFont="1" applyFill="1" applyBorder="1" applyAlignment="1">
      <alignment horizontal="right" vertical="center"/>
    </xf>
    <xf numFmtId="0" fontId="12" fillId="2" borderId="18" xfId="0" applyFont="1" applyFill="1" applyBorder="1" applyAlignment="1">
      <alignment horizontal="right"/>
    </xf>
    <xf numFmtId="0" fontId="0" fillId="0" borderId="0" xfId="0" applyNumberFormat="1" applyFont="1" applyAlignment="1">
      <alignment horizontal="right"/>
    </xf>
    <xf numFmtId="49" fontId="1" fillId="3" borderId="50" xfId="0" applyNumberFormat="1" applyFont="1" applyFill="1" applyBorder="1" applyAlignment="1">
      <alignment horizontal="center" vertical="center"/>
    </xf>
    <xf numFmtId="0" fontId="2" fillId="2" borderId="51" xfId="0" applyFont="1" applyFill="1" applyBorder="1" applyAlignment="1"/>
    <xf numFmtId="0" fontId="2" fillId="2" borderId="52" xfId="0" applyFont="1" applyFill="1" applyBorder="1" applyAlignment="1"/>
    <xf numFmtId="0" fontId="2" fillId="2" borderId="52" xfId="0" applyFont="1" applyFill="1" applyBorder="1" applyAlignment="1">
      <alignment horizontal="center"/>
    </xf>
    <xf numFmtId="3" fontId="2" fillId="2" borderId="52" xfId="0" applyNumberFormat="1" applyFont="1" applyFill="1" applyBorder="1" applyAlignment="1"/>
    <xf numFmtId="3" fontId="2" fillId="2" borderId="52" xfId="0" applyNumberFormat="1" applyFont="1" applyFill="1" applyBorder="1" applyAlignment="1">
      <alignment horizontal="right"/>
    </xf>
    <xf numFmtId="3" fontId="0" fillId="0" borderId="0" xfId="0" applyNumberFormat="1" applyFont="1" applyAlignment="1"/>
    <xf numFmtId="3" fontId="10" fillId="6" borderId="48" xfId="0" applyNumberFormat="1" applyFont="1" applyFill="1" applyBorder="1" applyAlignment="1">
      <alignment vertical="center"/>
    </xf>
    <xf numFmtId="3" fontId="2" fillId="2" borderId="13" xfId="0" applyNumberFormat="1" applyFont="1" applyFill="1" applyBorder="1" applyAlignment="1">
      <alignment horizontal="center" vertical="center"/>
    </xf>
    <xf numFmtId="49" fontId="10" fillId="6" borderId="19" xfId="0" applyNumberFormat="1" applyFont="1" applyFill="1" applyBorder="1" applyAlignment="1">
      <alignment horizontal="center" vertical="center"/>
    </xf>
    <xf numFmtId="49" fontId="12" fillId="6" borderId="30" xfId="0" applyNumberFormat="1" applyFont="1" applyFill="1" applyBorder="1" applyAlignment="1">
      <alignment horizontal="center"/>
    </xf>
    <xf numFmtId="0" fontId="4" fillId="0" borderId="56" xfId="0" applyFont="1" applyFill="1" applyBorder="1" applyAlignment="1">
      <alignment horizontal="right"/>
    </xf>
    <xf numFmtId="0" fontId="4" fillId="0" borderId="49" xfId="0" applyFont="1" applyFill="1" applyBorder="1"/>
    <xf numFmtId="0" fontId="20" fillId="0" borderId="57" xfId="0" applyFont="1" applyFill="1" applyBorder="1" applyAlignment="1">
      <alignment horizontal="center" vertical="center" wrapText="1"/>
    </xf>
    <xf numFmtId="3" fontId="20" fillId="0" borderId="57" xfId="0" applyNumberFormat="1" applyFont="1" applyFill="1" applyBorder="1" applyAlignment="1">
      <alignment horizontal="center" vertical="center" wrapText="1"/>
    </xf>
    <xf numFmtId="0" fontId="4" fillId="0" borderId="57" xfId="0" applyFont="1" applyFill="1" applyBorder="1" applyAlignment="1">
      <alignment horizontal="center"/>
    </xf>
    <xf numFmtId="3" fontId="4" fillId="0" borderId="57" xfId="2" applyNumberFormat="1" applyFont="1" applyFill="1" applyBorder="1" applyAlignment="1">
      <alignment horizontal="center"/>
    </xf>
    <xf numFmtId="3" fontId="4" fillId="0" borderId="57" xfId="0" applyNumberFormat="1" applyFont="1" applyFill="1" applyBorder="1" applyAlignment="1">
      <alignment horizontal="center" wrapText="1"/>
    </xf>
    <xf numFmtId="3" fontId="4" fillId="0" borderId="57" xfId="0" applyNumberFormat="1" applyFont="1" applyBorder="1" applyAlignment="1">
      <alignment horizontal="center"/>
    </xf>
    <xf numFmtId="0" fontId="18" fillId="0" borderId="57" xfId="0" applyFont="1" applyFill="1" applyBorder="1" applyAlignment="1">
      <alignment horizontal="center"/>
    </xf>
    <xf numFmtId="0" fontId="18" fillId="0" borderId="57" xfId="0" applyFont="1" applyFill="1" applyBorder="1" applyAlignment="1">
      <alignment horizontal="center" wrapText="1"/>
    </xf>
    <xf numFmtId="3" fontId="18" fillId="0" borderId="57" xfId="2" applyNumberFormat="1" applyFont="1" applyFill="1" applyBorder="1" applyAlignment="1">
      <alignment horizontal="center"/>
    </xf>
    <xf numFmtId="0" fontId="4" fillId="0" borderId="57" xfId="0" applyFont="1" applyFill="1" applyBorder="1" applyAlignment="1">
      <alignment wrapText="1"/>
    </xf>
    <xf numFmtId="0" fontId="4" fillId="0" borderId="57" xfId="0" applyFont="1" applyFill="1" applyBorder="1" applyAlignment="1">
      <alignment horizontal="center" wrapText="1"/>
    </xf>
    <xf numFmtId="0" fontId="4" fillId="0" borderId="57" xfId="0" applyNumberFormat="1" applyFont="1" applyBorder="1" applyAlignment="1"/>
    <xf numFmtId="0" fontId="4" fillId="0" borderId="57" xfId="0" applyNumberFormat="1" applyFont="1" applyBorder="1" applyAlignment="1">
      <alignment horizontal="center"/>
    </xf>
    <xf numFmtId="3" fontId="4" fillId="0" borderId="57" xfId="0" applyNumberFormat="1" applyFont="1" applyFill="1" applyBorder="1" applyAlignment="1">
      <alignment horizontal="center"/>
    </xf>
    <xf numFmtId="0" fontId="4" fillId="0" borderId="57" xfId="1" applyFont="1" applyBorder="1" applyAlignment="1">
      <alignment wrapText="1"/>
    </xf>
    <xf numFmtId="167" fontId="4" fillId="0" borderId="57" xfId="0" applyNumberFormat="1" applyFont="1" applyFill="1" applyBorder="1" applyAlignment="1">
      <alignment horizontal="center" wrapText="1"/>
    </xf>
    <xf numFmtId="3" fontId="4" fillId="0" borderId="57" xfId="2" applyNumberFormat="1" applyFont="1" applyFill="1" applyBorder="1" applyAlignment="1">
      <alignment horizontal="center" wrapText="1"/>
    </xf>
    <xf numFmtId="3" fontId="4" fillId="2" borderId="57" xfId="0" applyNumberFormat="1" applyFont="1" applyFill="1" applyBorder="1" applyAlignment="1">
      <alignment horizontal="center" wrapText="1"/>
    </xf>
    <xf numFmtId="0" fontId="4" fillId="0" borderId="57" xfId="1" applyFont="1" applyBorder="1" applyAlignment="1">
      <alignment horizontal="left" wrapText="1"/>
    </xf>
    <xf numFmtId="0" fontId="2" fillId="2" borderId="58" xfId="0" applyFont="1" applyFill="1" applyBorder="1" applyAlignment="1">
      <alignment vertical="center"/>
    </xf>
    <xf numFmtId="0" fontId="2" fillId="2" borderId="59" xfId="0" applyFont="1" applyFill="1" applyBorder="1" applyAlignment="1">
      <alignment vertical="center"/>
    </xf>
    <xf numFmtId="0" fontId="2" fillId="2" borderId="59" xfId="0" applyFont="1" applyFill="1" applyBorder="1" applyAlignment="1">
      <alignment horizontal="right" vertical="center"/>
    </xf>
    <xf numFmtId="49" fontId="4" fillId="2" borderId="57" xfId="0" applyNumberFormat="1" applyFont="1" applyFill="1" applyBorder="1" applyAlignment="1">
      <alignment horizontal="center" wrapText="1"/>
    </xf>
    <xf numFmtId="49" fontId="4" fillId="2" borderId="57" xfId="0" applyNumberFormat="1" applyFont="1" applyFill="1" applyBorder="1" applyAlignment="1">
      <alignment wrapText="1"/>
    </xf>
    <xf numFmtId="0" fontId="4" fillId="2" borderId="57" xfId="0" applyNumberFormat="1" applyFont="1" applyFill="1" applyBorder="1" applyAlignment="1">
      <alignment horizontal="center"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0" fontId="3" fillId="3" borderId="57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right" vertical="center"/>
    </xf>
    <xf numFmtId="0" fontId="3" fillId="3" borderId="17" xfId="0" applyFont="1" applyFill="1" applyBorder="1" applyAlignment="1">
      <alignment vertical="center"/>
    </xf>
    <xf numFmtId="0" fontId="2" fillId="0" borderId="56" xfId="0" applyFont="1" applyFill="1" applyBorder="1" applyAlignment="1">
      <alignment horizontal="right"/>
    </xf>
    <xf numFmtId="3" fontId="2" fillId="2" borderId="6" xfId="0" applyNumberFormat="1" applyFont="1" applyFill="1" applyBorder="1" applyAlignment="1">
      <alignment horizontal="right"/>
    </xf>
    <xf numFmtId="17" fontId="4" fillId="0" borderId="56" xfId="0" applyNumberFormat="1" applyFont="1" applyFill="1" applyBorder="1" applyAlignment="1">
      <alignment horizontal="right"/>
    </xf>
    <xf numFmtId="49" fontId="4" fillId="2" borderId="6" xfId="0" applyNumberFormat="1" applyFont="1" applyFill="1" applyBorder="1" applyAlignment="1">
      <alignment horizontal="right" wrapText="1"/>
    </xf>
    <xf numFmtId="49" fontId="1" fillId="8" borderId="57" xfId="0" applyNumberFormat="1" applyFont="1" applyFill="1" applyBorder="1" applyAlignment="1">
      <alignment horizontal="center" vertical="center" wrapText="1"/>
    </xf>
    <xf numFmtId="0" fontId="3" fillId="8" borderId="57" xfId="0" applyFont="1" applyFill="1" applyBorder="1" applyAlignment="1">
      <alignment horizontal="center" vertical="center"/>
    </xf>
    <xf numFmtId="0" fontId="3" fillId="8" borderId="57" xfId="0" applyFont="1" applyFill="1" applyBorder="1" applyAlignment="1">
      <alignment vertical="center"/>
    </xf>
    <xf numFmtId="49" fontId="1" fillId="8" borderId="13" xfId="0" applyNumberFormat="1" applyFont="1" applyFill="1" applyBorder="1" applyAlignment="1">
      <alignment horizontal="center" vertical="center"/>
    </xf>
    <xf numFmtId="49" fontId="1" fillId="8" borderId="13" xfId="0" applyNumberFormat="1" applyFont="1" applyFill="1" applyBorder="1" applyAlignment="1">
      <alignment horizontal="center" vertical="center" wrapText="1"/>
    </xf>
    <xf numFmtId="0" fontId="3" fillId="8" borderId="13" xfId="0" applyFont="1" applyFill="1" applyBorder="1" applyAlignment="1">
      <alignment horizontal="center" vertical="center"/>
    </xf>
    <xf numFmtId="0" fontId="3" fillId="8" borderId="13" xfId="0" applyFont="1" applyFill="1" applyBorder="1" applyAlignment="1">
      <alignment vertical="center"/>
    </xf>
    <xf numFmtId="3" fontId="3" fillId="8" borderId="13" xfId="0" applyNumberFormat="1" applyFont="1" applyFill="1" applyBorder="1" applyAlignment="1">
      <alignment horizontal="center" vertical="center"/>
    </xf>
    <xf numFmtId="49" fontId="1" fillId="8" borderId="50" xfId="0" applyNumberFormat="1" applyFont="1" applyFill="1" applyBorder="1" applyAlignment="1">
      <alignment horizontal="center" vertical="center"/>
    </xf>
    <xf numFmtId="49" fontId="1" fillId="8" borderId="50" xfId="0" applyNumberFormat="1" applyFont="1" applyFill="1" applyBorder="1" applyAlignment="1">
      <alignment horizontal="center" vertical="center" wrapText="1"/>
    </xf>
    <xf numFmtId="0" fontId="4" fillId="0" borderId="57" xfId="0" applyFont="1" applyFill="1" applyBorder="1" applyAlignment="1"/>
    <xf numFmtId="0" fontId="20" fillId="0" borderId="57" xfId="0" applyFont="1" applyFill="1" applyBorder="1" applyAlignment="1">
      <alignment wrapText="1"/>
    </xf>
    <xf numFmtId="0" fontId="18" fillId="0" borderId="57" xfId="0" applyFont="1" applyFill="1" applyBorder="1" applyAlignment="1">
      <alignment wrapText="1"/>
    </xf>
    <xf numFmtId="0" fontId="20" fillId="0" borderId="57" xfId="0" applyFont="1" applyFill="1" applyBorder="1" applyAlignment="1">
      <alignment horizontal="center" wrapText="1"/>
    </xf>
    <xf numFmtId="3" fontId="20" fillId="0" borderId="57" xfId="0" applyNumberFormat="1" applyFont="1" applyFill="1" applyBorder="1" applyAlignment="1">
      <alignment horizontal="center" wrapText="1"/>
    </xf>
    <xf numFmtId="3" fontId="18" fillId="0" borderId="57" xfId="0" applyNumberFormat="1" applyFont="1" applyFill="1" applyBorder="1" applyAlignment="1">
      <alignment horizontal="center" wrapText="1"/>
    </xf>
    <xf numFmtId="0" fontId="19" fillId="0" borderId="56" xfId="0" applyFont="1" applyBorder="1" applyAlignment="1" applyProtection="1">
      <alignment horizontal="center"/>
      <protection locked="0"/>
    </xf>
    <xf numFmtId="0" fontId="18" fillId="0" borderId="56" xfId="3" applyFont="1" applyBorder="1" applyAlignment="1" applyProtection="1">
      <alignment horizontal="center"/>
      <protection locked="0"/>
    </xf>
    <xf numFmtId="3" fontId="18" fillId="0" borderId="56" xfId="2" applyNumberFormat="1" applyFont="1" applyFill="1" applyBorder="1" applyAlignment="1" applyProtection="1">
      <alignment horizontal="center"/>
      <protection locked="0"/>
    </xf>
    <xf numFmtId="3" fontId="18" fillId="0" borderId="56" xfId="2" applyNumberFormat="1" applyFont="1" applyBorder="1" applyAlignment="1" applyProtection="1">
      <alignment horizontal="center"/>
      <protection locked="0"/>
    </xf>
    <xf numFmtId="49" fontId="4" fillId="2" borderId="6" xfId="0" applyNumberFormat="1" applyFont="1" applyFill="1" applyBorder="1" applyAlignment="1">
      <alignment horizontal="center"/>
    </xf>
    <xf numFmtId="49" fontId="1" fillId="9" borderId="50" xfId="0" applyNumberFormat="1" applyFont="1" applyFill="1" applyBorder="1" applyAlignment="1">
      <alignment vertical="center"/>
    </xf>
    <xf numFmtId="0" fontId="4" fillId="0" borderId="57" xfId="0" applyNumberFormat="1" applyFont="1" applyBorder="1" applyAlignment="1">
      <alignment wrapText="1"/>
    </xf>
    <xf numFmtId="49" fontId="1" fillId="9" borderId="13" xfId="0" applyNumberFormat="1" applyFont="1" applyFill="1" applyBorder="1" applyAlignment="1">
      <alignment vertical="center"/>
    </xf>
    <xf numFmtId="0" fontId="4" fillId="0" borderId="56" xfId="0" applyFont="1" applyFill="1" applyBorder="1" applyAlignment="1">
      <alignment horizontal="right" wrapText="1"/>
    </xf>
    <xf numFmtId="3" fontId="22" fillId="8" borderId="57" xfId="0" applyNumberFormat="1" applyFont="1" applyFill="1" applyBorder="1" applyAlignment="1">
      <alignment horizontal="center" vertical="center"/>
    </xf>
    <xf numFmtId="3" fontId="22" fillId="3" borderId="57" xfId="0" applyNumberFormat="1" applyFont="1" applyFill="1" applyBorder="1" applyAlignment="1">
      <alignment horizontal="center" vertical="center"/>
    </xf>
    <xf numFmtId="49" fontId="21" fillId="8" borderId="57" xfId="0" applyNumberFormat="1" applyFont="1" applyFill="1" applyBorder="1" applyAlignment="1"/>
    <xf numFmtId="49" fontId="21" fillId="3" borderId="17" xfId="0" applyNumberFormat="1" applyFont="1" applyFill="1" applyBorder="1" applyAlignment="1">
      <alignment vertical="center"/>
    </xf>
    <xf numFmtId="49" fontId="21" fillId="3" borderId="57" xfId="0" applyNumberFormat="1" applyFont="1" applyFill="1" applyBorder="1" applyAlignment="1">
      <alignment vertical="center"/>
    </xf>
    <xf numFmtId="49" fontId="3" fillId="8" borderId="5" xfId="0" applyNumberFormat="1" applyFont="1" applyFill="1" applyBorder="1" applyAlignment="1">
      <alignment vertical="center" wrapText="1"/>
    </xf>
    <xf numFmtId="0" fontId="4" fillId="0" borderId="57" xfId="0" applyNumberFormat="1" applyFont="1" applyFill="1" applyBorder="1" applyAlignment="1"/>
    <xf numFmtId="49" fontId="3" fillId="8" borderId="6" xfId="0" applyNumberFormat="1" applyFont="1" applyFill="1" applyBorder="1" applyAlignment="1">
      <alignment wrapText="1"/>
    </xf>
    <xf numFmtId="0" fontId="3" fillId="8" borderId="6" xfId="0" applyFont="1" applyFill="1" applyBorder="1" applyAlignment="1">
      <alignment wrapText="1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49" fontId="6" fillId="8" borderId="6" xfId="0" applyNumberFormat="1" applyFont="1" applyFill="1" applyBorder="1" applyAlignment="1">
      <alignment horizontal="center" vertical="center"/>
    </xf>
    <xf numFmtId="0" fontId="6" fillId="8" borderId="6" xfId="0" applyFont="1" applyFill="1" applyBorder="1" applyAlignment="1">
      <alignment horizontal="center" vertical="center"/>
    </xf>
    <xf numFmtId="49" fontId="15" fillId="7" borderId="53" xfId="0" applyNumberFormat="1" applyFont="1" applyFill="1" applyBorder="1" applyAlignment="1">
      <alignment horizontal="center" vertical="center"/>
    </xf>
    <xf numFmtId="49" fontId="15" fillId="7" borderId="54" xfId="0" applyNumberFormat="1" applyFont="1" applyFill="1" applyBorder="1" applyAlignment="1">
      <alignment horizontal="center" vertical="center"/>
    </xf>
    <xf numFmtId="49" fontId="15" fillId="7" borderId="55" xfId="0" applyNumberFormat="1" applyFont="1" applyFill="1" applyBorder="1" applyAlignment="1">
      <alignment horizontal="center" vertical="center"/>
    </xf>
    <xf numFmtId="49" fontId="15" fillId="7" borderId="36" xfId="0" applyNumberFormat="1" applyFont="1" applyFill="1" applyBorder="1" applyAlignment="1">
      <alignment vertical="center"/>
    </xf>
    <xf numFmtId="0" fontId="10" fillId="7" borderId="37" xfId="0" applyFont="1" applyFill="1" applyBorder="1" applyAlignment="1">
      <alignment vertical="center"/>
    </xf>
  </cellXfs>
  <cellStyles count="4">
    <cellStyle name="Millares" xfId="2" builtinId="3"/>
    <cellStyle name="Normal" xfId="0" builtinId="0"/>
    <cellStyle name="Normal 2" xfId="1"/>
    <cellStyle name="Normal 2 3" xfId="3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891C"/>
      <color rgb="FF4CB3B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1019174</xdr:colOff>
      <xdr:row>0</xdr:row>
      <xdr:rowOff>161925</xdr:rowOff>
    </xdr:from>
    <xdr:to>
      <xdr:col>7</xdr:col>
      <xdr:colOff>9524</xdr:colOff>
      <xdr:row>7</xdr:row>
      <xdr:rowOff>3509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9174" y="161925"/>
          <a:ext cx="6924675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R109"/>
  <sheetViews>
    <sheetView showGridLines="0" tabSelected="1" zoomScale="142" zoomScaleNormal="142" workbookViewId="0">
      <selection activeCell="B1" sqref="B1"/>
    </sheetView>
  </sheetViews>
  <sheetFormatPr baseColWidth="10" defaultColWidth="10.85546875" defaultRowHeight="11.25" customHeight="1" x14ac:dyDescent="0.25"/>
  <cols>
    <col min="1" max="1" width="15.5703125" style="1" customWidth="1"/>
    <col min="2" max="2" width="21.28515625" style="1" customWidth="1"/>
    <col min="3" max="3" width="17" style="1" customWidth="1"/>
    <col min="4" max="4" width="14.85546875" style="1" customWidth="1"/>
    <col min="5" max="5" width="14.42578125" style="1" customWidth="1"/>
    <col min="6" max="6" width="18.7109375" style="1" customWidth="1"/>
    <col min="7" max="7" width="17.140625" style="85" customWidth="1"/>
    <col min="8" max="252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74"/>
    </row>
    <row r="2" spans="1:7" ht="15" customHeight="1" x14ac:dyDescent="0.25">
      <c r="A2" s="2"/>
      <c r="B2" s="2"/>
      <c r="C2" s="2"/>
      <c r="D2" s="2"/>
      <c r="E2" s="2"/>
      <c r="F2" s="2"/>
      <c r="G2" s="74"/>
    </row>
    <row r="3" spans="1:7" ht="15" customHeight="1" x14ac:dyDescent="0.25">
      <c r="A3" s="2"/>
      <c r="B3" s="2"/>
      <c r="C3" s="2"/>
      <c r="D3" s="2"/>
      <c r="E3" s="2"/>
      <c r="F3" s="2"/>
      <c r="G3" s="74"/>
    </row>
    <row r="4" spans="1:7" ht="15" customHeight="1" x14ac:dyDescent="0.25">
      <c r="A4" s="2"/>
      <c r="B4" s="2"/>
      <c r="C4" s="2"/>
      <c r="D4" s="2"/>
      <c r="E4" s="2"/>
      <c r="F4" s="2"/>
      <c r="G4" s="74"/>
    </row>
    <row r="5" spans="1:7" ht="15" customHeight="1" x14ac:dyDescent="0.25">
      <c r="A5" s="2"/>
      <c r="B5" s="2"/>
      <c r="C5" s="2"/>
      <c r="D5" s="2"/>
      <c r="E5" s="2"/>
      <c r="F5" s="2"/>
      <c r="G5" s="74"/>
    </row>
    <row r="6" spans="1:7" ht="15" customHeight="1" x14ac:dyDescent="0.25">
      <c r="A6" s="2"/>
      <c r="B6" s="2"/>
      <c r="C6" s="2"/>
      <c r="D6" s="2"/>
      <c r="E6" s="2"/>
      <c r="F6" s="2"/>
      <c r="G6" s="74"/>
    </row>
    <row r="7" spans="1:7" ht="15" customHeight="1" x14ac:dyDescent="0.25">
      <c r="A7" s="2"/>
      <c r="B7" s="2"/>
      <c r="C7" s="2"/>
      <c r="D7" s="2"/>
      <c r="E7" s="2"/>
      <c r="F7" s="2"/>
      <c r="G7" s="74"/>
    </row>
    <row r="8" spans="1:7" ht="15" customHeight="1" x14ac:dyDescent="0.25">
      <c r="A8" s="2"/>
      <c r="B8" s="3"/>
      <c r="C8" s="4"/>
      <c r="D8" s="2"/>
      <c r="E8" s="4"/>
      <c r="F8" s="4"/>
      <c r="G8" s="75"/>
    </row>
    <row r="9" spans="1:7" ht="12" customHeight="1" x14ac:dyDescent="0.25">
      <c r="A9" s="5"/>
      <c r="B9" s="164" t="s">
        <v>0</v>
      </c>
      <c r="C9" s="130" t="s">
        <v>99</v>
      </c>
      <c r="D9" s="6"/>
      <c r="E9" s="166" t="s">
        <v>131</v>
      </c>
      <c r="F9" s="167"/>
      <c r="G9" s="131">
        <v>30000</v>
      </c>
    </row>
    <row r="10" spans="1:7" ht="18" customHeight="1" x14ac:dyDescent="0.25">
      <c r="A10" s="5"/>
      <c r="B10" s="7" t="s">
        <v>1</v>
      </c>
      <c r="C10" s="97" t="s">
        <v>125</v>
      </c>
      <c r="D10" s="8"/>
      <c r="E10" s="168" t="s">
        <v>66</v>
      </c>
      <c r="F10" s="169"/>
      <c r="G10" s="9" t="s">
        <v>102</v>
      </c>
    </row>
    <row r="11" spans="1:7" ht="14.25" customHeight="1" x14ac:dyDescent="0.25">
      <c r="A11" s="5"/>
      <c r="B11" s="7" t="s">
        <v>2</v>
      </c>
      <c r="C11" s="97" t="s">
        <v>126</v>
      </c>
      <c r="D11" s="8"/>
      <c r="E11" s="168" t="s">
        <v>65</v>
      </c>
      <c r="F11" s="169"/>
      <c r="G11" s="76">
        <v>400</v>
      </c>
    </row>
    <row r="12" spans="1:7" ht="25.5" x14ac:dyDescent="0.25">
      <c r="A12" s="5"/>
      <c r="B12" s="7" t="s">
        <v>3</v>
      </c>
      <c r="C12" s="158" t="s">
        <v>127</v>
      </c>
      <c r="D12" s="8"/>
      <c r="E12" s="124" t="s">
        <v>4</v>
      </c>
      <c r="F12" s="125"/>
      <c r="G12" s="72">
        <f>(G9*G11)*1.19</f>
        <v>14280000</v>
      </c>
    </row>
    <row r="13" spans="1:7" ht="11.25" customHeight="1" x14ac:dyDescent="0.25">
      <c r="A13" s="5"/>
      <c r="B13" s="7" t="s">
        <v>5</v>
      </c>
      <c r="C13" s="97" t="s">
        <v>130</v>
      </c>
      <c r="D13" s="8"/>
      <c r="E13" s="168" t="s">
        <v>6</v>
      </c>
      <c r="F13" s="169"/>
      <c r="G13" s="9" t="s">
        <v>128</v>
      </c>
    </row>
    <row r="14" spans="1:7" ht="13.5" customHeight="1" x14ac:dyDescent="0.25">
      <c r="A14" s="5"/>
      <c r="B14" s="7" t="s">
        <v>7</v>
      </c>
      <c r="C14" s="97" t="s">
        <v>101</v>
      </c>
      <c r="D14" s="8"/>
      <c r="E14" s="168" t="s">
        <v>8</v>
      </c>
      <c r="F14" s="169"/>
      <c r="G14" s="9" t="s">
        <v>102</v>
      </c>
    </row>
    <row r="15" spans="1:7" ht="25.5" x14ac:dyDescent="0.25">
      <c r="A15" s="5"/>
      <c r="B15" s="7" t="s">
        <v>9</v>
      </c>
      <c r="C15" s="132" t="s">
        <v>135</v>
      </c>
      <c r="D15" s="8"/>
      <c r="E15" s="170" t="s">
        <v>10</v>
      </c>
      <c r="F15" s="171"/>
      <c r="G15" s="133" t="s">
        <v>129</v>
      </c>
    </row>
    <row r="16" spans="1:7" ht="12" customHeight="1" x14ac:dyDescent="0.25">
      <c r="A16" s="2"/>
      <c r="B16" s="10"/>
      <c r="C16" s="11"/>
      <c r="D16" s="12"/>
      <c r="E16" s="13"/>
      <c r="F16" s="13"/>
      <c r="G16" s="77"/>
    </row>
    <row r="17" spans="1:10" ht="12" customHeight="1" x14ac:dyDescent="0.25">
      <c r="A17" s="14"/>
      <c r="B17" s="172" t="s">
        <v>11</v>
      </c>
      <c r="C17" s="173"/>
      <c r="D17" s="173"/>
      <c r="E17" s="173"/>
      <c r="F17" s="173"/>
      <c r="G17" s="173"/>
    </row>
    <row r="18" spans="1:10" ht="12" customHeight="1" x14ac:dyDescent="0.25">
      <c r="A18" s="2"/>
      <c r="B18" s="15"/>
      <c r="C18" s="16"/>
      <c r="D18" s="16"/>
      <c r="E18" s="16"/>
      <c r="F18" s="17"/>
      <c r="G18" s="78"/>
    </row>
    <row r="19" spans="1:10" ht="12" customHeight="1" x14ac:dyDescent="0.25">
      <c r="A19" s="5"/>
      <c r="B19" s="155" t="s">
        <v>12</v>
      </c>
      <c r="C19" s="118"/>
      <c r="D19" s="119"/>
      <c r="E19" s="119"/>
      <c r="F19" s="119"/>
      <c r="G19" s="120"/>
    </row>
    <row r="20" spans="1:10" ht="24" customHeight="1" x14ac:dyDescent="0.25">
      <c r="A20" s="34"/>
      <c r="B20" s="134" t="s">
        <v>13</v>
      </c>
      <c r="C20" s="134" t="s">
        <v>14</v>
      </c>
      <c r="D20" s="134" t="s">
        <v>15</v>
      </c>
      <c r="E20" s="134" t="s">
        <v>16</v>
      </c>
      <c r="F20" s="134" t="s">
        <v>17</v>
      </c>
      <c r="G20" s="134" t="s">
        <v>18</v>
      </c>
    </row>
    <row r="21" spans="1:10" ht="12.75" customHeight="1" x14ac:dyDescent="0.25">
      <c r="A21" s="34"/>
      <c r="B21" s="110" t="s">
        <v>67</v>
      </c>
      <c r="C21" s="111" t="s">
        <v>19</v>
      </c>
      <c r="D21" s="111">
        <v>22.5</v>
      </c>
      <c r="E21" s="121" t="s">
        <v>121</v>
      </c>
      <c r="F21" s="116">
        <v>30000</v>
      </c>
      <c r="G21" s="116">
        <f t="shared" ref="G21:G24" si="0">D21*F21</f>
        <v>675000</v>
      </c>
      <c r="J21" s="92"/>
    </row>
    <row r="22" spans="1:10" ht="12.75" customHeight="1" x14ac:dyDescent="0.25">
      <c r="A22" s="34"/>
      <c r="B22" s="110" t="s">
        <v>68</v>
      </c>
      <c r="C22" s="111" t="s">
        <v>19</v>
      </c>
      <c r="D22" s="111">
        <v>22.5</v>
      </c>
      <c r="E22" s="121" t="s">
        <v>122</v>
      </c>
      <c r="F22" s="116">
        <v>30000</v>
      </c>
      <c r="G22" s="116">
        <f t="shared" si="0"/>
        <v>675000</v>
      </c>
      <c r="J22" s="92"/>
    </row>
    <row r="23" spans="1:10" ht="12.75" customHeight="1" x14ac:dyDescent="0.25">
      <c r="A23" s="34"/>
      <c r="B23" s="110" t="s">
        <v>69</v>
      </c>
      <c r="C23" s="111" t="s">
        <v>19</v>
      </c>
      <c r="D23" s="111">
        <v>5</v>
      </c>
      <c r="E23" s="121" t="s">
        <v>104</v>
      </c>
      <c r="F23" s="116">
        <v>30000</v>
      </c>
      <c r="G23" s="116">
        <f t="shared" si="0"/>
        <v>150000</v>
      </c>
      <c r="J23" s="92"/>
    </row>
    <row r="24" spans="1:10" ht="12.75" customHeight="1" x14ac:dyDescent="0.25">
      <c r="A24" s="34"/>
      <c r="B24" s="110" t="s">
        <v>100</v>
      </c>
      <c r="C24" s="111" t="s">
        <v>19</v>
      </c>
      <c r="D24" s="111">
        <v>5</v>
      </c>
      <c r="E24" s="111" t="s">
        <v>123</v>
      </c>
      <c r="F24" s="104">
        <v>30000</v>
      </c>
      <c r="G24" s="116">
        <f t="shared" si="0"/>
        <v>150000</v>
      </c>
      <c r="J24" s="92"/>
    </row>
    <row r="25" spans="1:10" ht="12.75" customHeight="1" x14ac:dyDescent="0.25">
      <c r="A25" s="34"/>
      <c r="B25" s="110" t="s">
        <v>89</v>
      </c>
      <c r="C25" s="111" t="s">
        <v>19</v>
      </c>
      <c r="D25" s="111">
        <v>8</v>
      </c>
      <c r="E25" s="121" t="s">
        <v>103</v>
      </c>
      <c r="F25" s="116">
        <v>30000</v>
      </c>
      <c r="G25" s="116">
        <f>D25*F25</f>
        <v>240000</v>
      </c>
      <c r="J25" s="92"/>
    </row>
    <row r="26" spans="1:10" ht="12.75" customHeight="1" x14ac:dyDescent="0.25">
      <c r="A26" s="34"/>
      <c r="B26" s="110" t="s">
        <v>91</v>
      </c>
      <c r="C26" s="111" t="s">
        <v>19</v>
      </c>
      <c r="D26" s="111">
        <v>28</v>
      </c>
      <c r="E26" s="121" t="s">
        <v>107</v>
      </c>
      <c r="F26" s="116">
        <v>40000</v>
      </c>
      <c r="G26" s="116">
        <f>D26*F26</f>
        <v>1120000</v>
      </c>
      <c r="J26" s="92"/>
    </row>
    <row r="27" spans="1:10" ht="25.5" x14ac:dyDescent="0.25">
      <c r="A27" s="34"/>
      <c r="B27" s="156" t="s">
        <v>90</v>
      </c>
      <c r="C27" s="111" t="s">
        <v>19</v>
      </c>
      <c r="D27" s="111">
        <v>4</v>
      </c>
      <c r="E27" s="121" t="s">
        <v>104</v>
      </c>
      <c r="F27" s="116">
        <v>30000</v>
      </c>
      <c r="G27" s="116">
        <f>D27*F27</f>
        <v>120000</v>
      </c>
      <c r="J27" s="92"/>
    </row>
    <row r="28" spans="1:10" ht="12.75" customHeight="1" x14ac:dyDescent="0.25">
      <c r="A28" s="34"/>
      <c r="B28" s="122" t="s">
        <v>60</v>
      </c>
      <c r="C28" s="121" t="s">
        <v>19</v>
      </c>
      <c r="D28" s="123">
        <v>2</v>
      </c>
      <c r="E28" s="121" t="s">
        <v>104</v>
      </c>
      <c r="F28" s="116">
        <v>30000</v>
      </c>
      <c r="G28" s="116">
        <f>D28*F28</f>
        <v>60000</v>
      </c>
      <c r="J28" s="92"/>
    </row>
    <row r="29" spans="1:10" ht="12.75" customHeight="1" x14ac:dyDescent="0.25">
      <c r="A29" s="34"/>
      <c r="B29" s="122" t="s">
        <v>59</v>
      </c>
      <c r="C29" s="121" t="s">
        <v>19</v>
      </c>
      <c r="D29" s="123">
        <v>4</v>
      </c>
      <c r="E29" s="121" t="s">
        <v>113</v>
      </c>
      <c r="F29" s="116">
        <v>30000</v>
      </c>
      <c r="G29" s="116">
        <f>D29*F29</f>
        <v>120000</v>
      </c>
    </row>
    <row r="30" spans="1:10" ht="12.75" customHeight="1" x14ac:dyDescent="0.25">
      <c r="A30" s="34"/>
      <c r="B30" s="163" t="s">
        <v>20</v>
      </c>
      <c r="C30" s="135"/>
      <c r="D30" s="135"/>
      <c r="E30" s="135"/>
      <c r="F30" s="136"/>
      <c r="G30" s="159">
        <f>SUM(G21:G29)</f>
        <v>3310000</v>
      </c>
    </row>
    <row r="31" spans="1:10" ht="12" customHeight="1" x14ac:dyDescent="0.25">
      <c r="A31" s="2"/>
      <c r="B31" s="87"/>
      <c r="C31" s="88"/>
      <c r="D31" s="88"/>
      <c r="E31" s="88"/>
      <c r="F31" s="90"/>
      <c r="G31" s="91"/>
    </row>
    <row r="32" spans="1:10" ht="12" customHeight="1" x14ac:dyDescent="0.25">
      <c r="A32" s="5"/>
      <c r="B32" s="18" t="s">
        <v>21</v>
      </c>
      <c r="C32" s="19"/>
      <c r="D32" s="20"/>
      <c r="E32" s="20"/>
      <c r="F32" s="21"/>
      <c r="G32" s="79"/>
    </row>
    <row r="33" spans="1:10" ht="24" customHeight="1" x14ac:dyDescent="0.25">
      <c r="A33" s="5"/>
      <c r="B33" s="137" t="s">
        <v>13</v>
      </c>
      <c r="C33" s="138" t="s">
        <v>14</v>
      </c>
      <c r="D33" s="138" t="s">
        <v>15</v>
      </c>
      <c r="E33" s="142" t="s">
        <v>16</v>
      </c>
      <c r="F33" s="138" t="s">
        <v>17</v>
      </c>
      <c r="G33" s="137" t="s">
        <v>18</v>
      </c>
    </row>
    <row r="34" spans="1:10" ht="12" customHeight="1" x14ac:dyDescent="0.25">
      <c r="A34" s="5"/>
      <c r="B34" s="22"/>
      <c r="C34" s="23" t="s">
        <v>57</v>
      </c>
      <c r="D34" s="23" t="s">
        <v>57</v>
      </c>
      <c r="E34" s="23" t="s">
        <v>57</v>
      </c>
      <c r="F34" s="71" t="s">
        <v>57</v>
      </c>
      <c r="G34" s="94"/>
    </row>
    <row r="35" spans="1:10" ht="12" customHeight="1" x14ac:dyDescent="0.25">
      <c r="A35" s="5"/>
      <c r="B35" s="163" t="s">
        <v>22</v>
      </c>
      <c r="C35" s="139"/>
      <c r="D35" s="139"/>
      <c r="E35" s="139"/>
      <c r="F35" s="140"/>
      <c r="G35" s="141"/>
    </row>
    <row r="36" spans="1:10" ht="12" customHeight="1" x14ac:dyDescent="0.25">
      <c r="A36" s="2"/>
      <c r="B36" s="24"/>
      <c r="C36" s="25"/>
      <c r="D36" s="25"/>
      <c r="E36" s="25"/>
      <c r="F36" s="26"/>
      <c r="G36" s="80"/>
    </row>
    <row r="37" spans="1:10" ht="12" customHeight="1" x14ac:dyDescent="0.25">
      <c r="A37" s="5"/>
      <c r="B37" s="157" t="s">
        <v>23</v>
      </c>
      <c r="C37" s="19"/>
      <c r="D37" s="20"/>
      <c r="E37" s="20"/>
      <c r="F37" s="21"/>
      <c r="G37" s="79"/>
    </row>
    <row r="38" spans="1:10" ht="24" customHeight="1" x14ac:dyDescent="0.25">
      <c r="A38" s="5"/>
      <c r="B38" s="142" t="s">
        <v>13</v>
      </c>
      <c r="C38" s="142" t="s">
        <v>14</v>
      </c>
      <c r="D38" s="142" t="s">
        <v>15</v>
      </c>
      <c r="E38" s="142" t="s">
        <v>16</v>
      </c>
      <c r="F38" s="143" t="s">
        <v>17</v>
      </c>
      <c r="G38" s="142" t="s">
        <v>18</v>
      </c>
    </row>
    <row r="39" spans="1:10" ht="12.75" customHeight="1" x14ac:dyDescent="0.25">
      <c r="A39" s="34"/>
      <c r="B39" s="113" t="s">
        <v>70</v>
      </c>
      <c r="C39" s="109" t="s">
        <v>24</v>
      </c>
      <c r="D39" s="114">
        <v>0.6</v>
      </c>
      <c r="E39" s="109" t="s">
        <v>103</v>
      </c>
      <c r="F39" s="115">
        <v>180000</v>
      </c>
      <c r="G39" s="116">
        <f>D39*F39</f>
        <v>108000</v>
      </c>
      <c r="J39" s="92"/>
    </row>
    <row r="40" spans="1:10" ht="12.75" customHeight="1" x14ac:dyDescent="0.25">
      <c r="A40" s="34"/>
      <c r="B40" s="113" t="s">
        <v>88</v>
      </c>
      <c r="C40" s="109" t="s">
        <v>24</v>
      </c>
      <c r="D40" s="114">
        <v>1</v>
      </c>
      <c r="E40" s="109" t="s">
        <v>122</v>
      </c>
      <c r="F40" s="115">
        <v>150000</v>
      </c>
      <c r="G40" s="116">
        <f>D40*F40</f>
        <v>150000</v>
      </c>
      <c r="J40" s="92"/>
    </row>
    <row r="41" spans="1:10" ht="12.75" customHeight="1" x14ac:dyDescent="0.25">
      <c r="A41" s="34"/>
      <c r="B41" s="113" t="s">
        <v>69</v>
      </c>
      <c r="C41" s="109" t="s">
        <v>24</v>
      </c>
      <c r="D41" s="109">
        <v>3</v>
      </c>
      <c r="E41" s="109" t="s">
        <v>104</v>
      </c>
      <c r="F41" s="115">
        <v>150000</v>
      </c>
      <c r="G41" s="116">
        <f t="shared" ref="G41:G42" si="1">D41*F41</f>
        <v>450000</v>
      </c>
      <c r="J41" s="92"/>
    </row>
    <row r="42" spans="1:10" ht="12.75" customHeight="1" x14ac:dyDescent="0.25">
      <c r="A42" s="34"/>
      <c r="B42" s="117" t="s">
        <v>71</v>
      </c>
      <c r="C42" s="109" t="s">
        <v>24</v>
      </c>
      <c r="D42" s="109">
        <v>0.33</v>
      </c>
      <c r="E42" s="109" t="s">
        <v>105</v>
      </c>
      <c r="F42" s="115">
        <v>180000</v>
      </c>
      <c r="G42" s="116">
        <f t="shared" si="1"/>
        <v>59400</v>
      </c>
      <c r="J42" s="92"/>
    </row>
    <row r="43" spans="1:10" ht="12.75" customHeight="1" x14ac:dyDescent="0.25">
      <c r="A43" s="34"/>
      <c r="B43" s="113" t="s">
        <v>72</v>
      </c>
      <c r="C43" s="109" t="s">
        <v>24</v>
      </c>
      <c r="D43" s="109">
        <v>0.33</v>
      </c>
      <c r="E43" s="109" t="s">
        <v>106</v>
      </c>
      <c r="F43" s="115">
        <v>180000</v>
      </c>
      <c r="G43" s="116">
        <f t="shared" ref="G43:G46" si="2">D43*F43</f>
        <v>59400</v>
      </c>
      <c r="J43" s="92"/>
    </row>
    <row r="44" spans="1:10" ht="12.75" customHeight="1" x14ac:dyDescent="0.25">
      <c r="A44" s="34"/>
      <c r="B44" s="113" t="s">
        <v>73</v>
      </c>
      <c r="C44" s="109" t="s">
        <v>24</v>
      </c>
      <c r="D44" s="109">
        <v>3</v>
      </c>
      <c r="E44" s="109" t="s">
        <v>107</v>
      </c>
      <c r="F44" s="115">
        <v>150000</v>
      </c>
      <c r="G44" s="116">
        <f t="shared" si="2"/>
        <v>450000</v>
      </c>
      <c r="J44" s="92"/>
    </row>
    <row r="45" spans="1:10" ht="12.75" customHeight="1" x14ac:dyDescent="0.25">
      <c r="A45" s="34"/>
      <c r="B45" s="113" t="s">
        <v>74</v>
      </c>
      <c r="C45" s="109" t="s">
        <v>24</v>
      </c>
      <c r="D45" s="106">
        <v>6</v>
      </c>
      <c r="E45" s="109" t="s">
        <v>104</v>
      </c>
      <c r="F45" s="115">
        <v>100000</v>
      </c>
      <c r="G45" s="116">
        <f t="shared" si="2"/>
        <v>600000</v>
      </c>
      <c r="J45" s="92"/>
    </row>
    <row r="46" spans="1:10" ht="12.75" customHeight="1" x14ac:dyDescent="0.25">
      <c r="A46" s="34"/>
      <c r="B46" s="113" t="s">
        <v>61</v>
      </c>
      <c r="C46" s="109" t="s">
        <v>24</v>
      </c>
      <c r="D46" s="109">
        <v>0.5</v>
      </c>
      <c r="E46" s="109" t="s">
        <v>104</v>
      </c>
      <c r="F46" s="115">
        <v>180000</v>
      </c>
      <c r="G46" s="116">
        <f t="shared" si="2"/>
        <v>90000</v>
      </c>
      <c r="J46" s="92"/>
    </row>
    <row r="47" spans="1:10" ht="12.75" customHeight="1" x14ac:dyDescent="0.25">
      <c r="A47" s="34"/>
      <c r="B47" s="163" t="s">
        <v>25</v>
      </c>
      <c r="C47" s="126"/>
      <c r="D47" s="126"/>
      <c r="E47" s="126"/>
      <c r="F47" s="126"/>
      <c r="G47" s="160">
        <f>SUM(G39:G46)</f>
        <v>1966800</v>
      </c>
    </row>
    <row r="48" spans="1:10" ht="12" customHeight="1" x14ac:dyDescent="0.25">
      <c r="A48" s="2"/>
      <c r="B48" s="87"/>
      <c r="C48" s="88"/>
      <c r="D48" s="88"/>
      <c r="E48" s="88"/>
      <c r="F48" s="90"/>
      <c r="G48" s="91"/>
    </row>
    <row r="49" spans="1:10" ht="12" customHeight="1" x14ac:dyDescent="0.25">
      <c r="A49" s="5"/>
      <c r="B49" s="157" t="s">
        <v>26</v>
      </c>
      <c r="C49" s="19"/>
      <c r="D49" s="20"/>
      <c r="E49" s="20"/>
      <c r="F49" s="21"/>
      <c r="G49" s="79"/>
    </row>
    <row r="50" spans="1:10" ht="24" customHeight="1" x14ac:dyDescent="0.25">
      <c r="A50" s="5"/>
      <c r="B50" s="143" t="s">
        <v>27</v>
      </c>
      <c r="C50" s="143" t="s">
        <v>28</v>
      </c>
      <c r="D50" s="143" t="s">
        <v>29</v>
      </c>
      <c r="E50" s="143" t="s">
        <v>16</v>
      </c>
      <c r="F50" s="143" t="s">
        <v>17</v>
      </c>
      <c r="G50" s="143" t="s">
        <v>18</v>
      </c>
      <c r="H50" s="70"/>
    </row>
    <row r="51" spans="1:10" ht="12.75" customHeight="1" x14ac:dyDescent="0.25">
      <c r="A51" s="34"/>
      <c r="B51" s="145" t="s">
        <v>75</v>
      </c>
      <c r="C51" s="99"/>
      <c r="D51" s="99"/>
      <c r="E51" s="99"/>
      <c r="F51" s="100"/>
      <c r="G51" s="100"/>
      <c r="H51" s="70"/>
    </row>
    <row r="52" spans="1:10" ht="12.75" customHeight="1" x14ac:dyDescent="0.25">
      <c r="A52" s="34"/>
      <c r="B52" s="144" t="s">
        <v>58</v>
      </c>
      <c r="C52" s="101" t="s">
        <v>62</v>
      </c>
      <c r="D52" s="101">
        <v>250</v>
      </c>
      <c r="E52" s="101" t="s">
        <v>109</v>
      </c>
      <c r="F52" s="102">
        <v>1480</v>
      </c>
      <c r="G52" s="103">
        <f t="shared" ref="G52" si="3">(D52*F52)</f>
        <v>370000</v>
      </c>
      <c r="H52" s="70"/>
      <c r="J52" s="92"/>
    </row>
    <row r="53" spans="1:10" ht="12.75" customHeight="1" x14ac:dyDescent="0.25">
      <c r="A53" s="34"/>
      <c r="B53" s="144" t="s">
        <v>76</v>
      </c>
      <c r="C53" s="101" t="s">
        <v>108</v>
      </c>
      <c r="D53" s="101">
        <v>20</v>
      </c>
      <c r="E53" s="101" t="s">
        <v>113</v>
      </c>
      <c r="F53" s="102">
        <v>7440</v>
      </c>
      <c r="G53" s="103">
        <f>(D53*F53)</f>
        <v>148800</v>
      </c>
      <c r="H53" s="70"/>
      <c r="J53" s="92"/>
    </row>
    <row r="54" spans="1:10" ht="12.75" customHeight="1" x14ac:dyDescent="0.25">
      <c r="A54" s="34"/>
      <c r="B54" s="144" t="s">
        <v>63</v>
      </c>
      <c r="C54" s="101" t="s">
        <v>62</v>
      </c>
      <c r="D54" s="101">
        <v>150</v>
      </c>
      <c r="E54" s="101" t="s">
        <v>109</v>
      </c>
      <c r="F54" s="102">
        <v>1344</v>
      </c>
      <c r="G54" s="103">
        <f>(D54*F54)</f>
        <v>201600</v>
      </c>
      <c r="H54" s="70"/>
      <c r="J54" s="92"/>
    </row>
    <row r="55" spans="1:10" ht="12.75" customHeight="1" x14ac:dyDescent="0.25">
      <c r="A55" s="34"/>
      <c r="B55" s="144" t="s">
        <v>64</v>
      </c>
      <c r="C55" s="101" t="s">
        <v>62</v>
      </c>
      <c r="D55" s="101">
        <v>300</v>
      </c>
      <c r="E55" s="101" t="s">
        <v>109</v>
      </c>
      <c r="F55" s="102">
        <v>1188</v>
      </c>
      <c r="G55" s="103">
        <f>(D55*F55)</f>
        <v>356400</v>
      </c>
      <c r="I55" s="92"/>
      <c r="J55" s="92"/>
    </row>
    <row r="56" spans="1:10" ht="12.75" customHeight="1" x14ac:dyDescent="0.25">
      <c r="A56" s="34"/>
      <c r="B56" s="145" t="s">
        <v>77</v>
      </c>
      <c r="C56" s="147"/>
      <c r="D56" s="147"/>
      <c r="E56" s="147"/>
      <c r="F56" s="148"/>
      <c r="G56" s="103"/>
      <c r="I56" s="92"/>
      <c r="J56" s="92"/>
    </row>
    <row r="57" spans="1:10" ht="12.75" customHeight="1" x14ac:dyDescent="0.25">
      <c r="A57" s="34"/>
      <c r="B57" s="165" t="s">
        <v>92</v>
      </c>
      <c r="C57" s="111" t="s">
        <v>62</v>
      </c>
      <c r="D57" s="111">
        <v>4.8</v>
      </c>
      <c r="E57" s="111" t="s">
        <v>110</v>
      </c>
      <c r="F57" s="104">
        <v>22380</v>
      </c>
      <c r="G57" s="103">
        <f t="shared" ref="G57:G72" si="4">(D57*F57)</f>
        <v>107424</v>
      </c>
      <c r="H57" s="70"/>
      <c r="I57" s="92"/>
      <c r="J57" s="92"/>
    </row>
    <row r="58" spans="1:10" ht="12.75" customHeight="1" x14ac:dyDescent="0.25">
      <c r="A58" s="34"/>
      <c r="B58" s="165" t="s">
        <v>93</v>
      </c>
      <c r="C58" s="111" t="s">
        <v>62</v>
      </c>
      <c r="D58" s="111">
        <v>18</v>
      </c>
      <c r="E58" s="111" t="s">
        <v>111</v>
      </c>
      <c r="F58" s="104">
        <v>2136</v>
      </c>
      <c r="G58" s="103">
        <f t="shared" si="4"/>
        <v>38448</v>
      </c>
      <c r="H58" s="70"/>
      <c r="I58" s="92"/>
      <c r="J58" s="92"/>
    </row>
    <row r="59" spans="1:10" ht="12.75" customHeight="1" x14ac:dyDescent="0.25">
      <c r="A59" s="34"/>
      <c r="B59" s="165" t="s">
        <v>95</v>
      </c>
      <c r="C59" s="111" t="s">
        <v>108</v>
      </c>
      <c r="D59" s="111">
        <v>1</v>
      </c>
      <c r="E59" s="111" t="s">
        <v>122</v>
      </c>
      <c r="F59" s="104">
        <v>40200</v>
      </c>
      <c r="G59" s="103">
        <f t="shared" si="4"/>
        <v>40200</v>
      </c>
      <c r="H59" s="70"/>
      <c r="I59" s="92"/>
      <c r="J59" s="92"/>
    </row>
    <row r="60" spans="1:10" ht="12.75" customHeight="1" x14ac:dyDescent="0.25">
      <c r="A60" s="34"/>
      <c r="B60" s="146" t="s">
        <v>124</v>
      </c>
      <c r="C60" s="105" t="s">
        <v>62</v>
      </c>
      <c r="D60" s="106">
        <v>30</v>
      </c>
      <c r="E60" s="106" t="s">
        <v>112</v>
      </c>
      <c r="F60" s="107">
        <v>17616</v>
      </c>
      <c r="G60" s="103">
        <f t="shared" si="4"/>
        <v>528480</v>
      </c>
      <c r="I60" s="92"/>
      <c r="J60" s="92"/>
    </row>
    <row r="61" spans="1:10" ht="12.75" customHeight="1" x14ac:dyDescent="0.25">
      <c r="A61" s="34"/>
      <c r="B61" s="110" t="s">
        <v>94</v>
      </c>
      <c r="C61" s="111" t="s">
        <v>108</v>
      </c>
      <c r="D61" s="111">
        <v>0.5</v>
      </c>
      <c r="E61" s="111" t="s">
        <v>106</v>
      </c>
      <c r="F61" s="104">
        <v>78540</v>
      </c>
      <c r="G61" s="104">
        <v>25988</v>
      </c>
      <c r="I61" s="92"/>
      <c r="J61" s="92"/>
    </row>
    <row r="62" spans="1:10" ht="12.75" customHeight="1" x14ac:dyDescent="0.25">
      <c r="A62" s="34"/>
      <c r="B62" s="144" t="s">
        <v>78</v>
      </c>
      <c r="C62" s="111" t="s">
        <v>108</v>
      </c>
      <c r="D62" s="101">
        <v>3</v>
      </c>
      <c r="E62" s="101" t="s">
        <v>113</v>
      </c>
      <c r="F62" s="102">
        <v>45936</v>
      </c>
      <c r="G62" s="103">
        <f t="shared" si="4"/>
        <v>137808</v>
      </c>
    </row>
    <row r="63" spans="1:10" ht="12.75" customHeight="1" x14ac:dyDescent="0.25">
      <c r="A63" s="34"/>
      <c r="B63" s="110" t="s">
        <v>98</v>
      </c>
      <c r="C63" s="111" t="s">
        <v>108</v>
      </c>
      <c r="D63" s="111">
        <v>0.9</v>
      </c>
      <c r="E63" s="111" t="s">
        <v>105</v>
      </c>
      <c r="F63" s="104">
        <v>97896</v>
      </c>
      <c r="G63" s="103">
        <f t="shared" si="4"/>
        <v>88106.400000000009</v>
      </c>
      <c r="I63" s="92"/>
      <c r="J63" s="92"/>
    </row>
    <row r="64" spans="1:10" ht="12.75" customHeight="1" x14ac:dyDescent="0.25">
      <c r="A64" s="34"/>
      <c r="B64" s="145" t="s">
        <v>79</v>
      </c>
      <c r="C64" s="101"/>
      <c r="D64" s="101"/>
      <c r="E64" s="101"/>
      <c r="F64" s="102"/>
      <c r="G64" s="103"/>
      <c r="J64" s="92"/>
    </row>
    <row r="65" spans="1:10" ht="12.75" customHeight="1" x14ac:dyDescent="0.25">
      <c r="A65" s="34"/>
      <c r="B65" s="144" t="s">
        <v>80</v>
      </c>
      <c r="C65" s="101" t="s">
        <v>108</v>
      </c>
      <c r="D65" s="101">
        <v>2</v>
      </c>
      <c r="E65" s="101" t="s">
        <v>114</v>
      </c>
      <c r="F65" s="112">
        <v>47760</v>
      </c>
      <c r="G65" s="103">
        <f t="shared" si="4"/>
        <v>95520</v>
      </c>
      <c r="I65" s="92"/>
      <c r="J65" s="92"/>
    </row>
    <row r="66" spans="1:10" ht="12.75" customHeight="1" x14ac:dyDescent="0.25">
      <c r="A66" s="34"/>
      <c r="B66" s="144" t="s">
        <v>81</v>
      </c>
      <c r="C66" s="101" t="s">
        <v>108</v>
      </c>
      <c r="D66" s="101">
        <v>4</v>
      </c>
      <c r="E66" s="101" t="s">
        <v>115</v>
      </c>
      <c r="F66" s="102">
        <v>7200</v>
      </c>
      <c r="G66" s="103">
        <f t="shared" si="4"/>
        <v>28800</v>
      </c>
      <c r="I66" s="92"/>
      <c r="J66" s="92"/>
    </row>
    <row r="67" spans="1:10" ht="12.75" customHeight="1" x14ac:dyDescent="0.25">
      <c r="A67" s="34"/>
      <c r="B67" s="145" t="s">
        <v>82</v>
      </c>
      <c r="C67" s="147"/>
      <c r="D67" s="147"/>
      <c r="E67" s="147"/>
      <c r="F67" s="148"/>
      <c r="G67" s="103"/>
      <c r="I67" s="92"/>
      <c r="J67" s="92"/>
    </row>
    <row r="68" spans="1:10" ht="12.75" customHeight="1" x14ac:dyDescent="0.25">
      <c r="A68" s="34"/>
      <c r="B68" s="110" t="s">
        <v>96</v>
      </c>
      <c r="C68" s="111" t="s">
        <v>62</v>
      </c>
      <c r="D68" s="111">
        <v>0.3</v>
      </c>
      <c r="E68" s="111" t="s">
        <v>116</v>
      </c>
      <c r="F68" s="104">
        <v>126420</v>
      </c>
      <c r="G68" s="103">
        <f t="shared" si="4"/>
        <v>37926</v>
      </c>
      <c r="I68" s="92"/>
      <c r="J68" s="92"/>
    </row>
    <row r="69" spans="1:10" ht="12.75" customHeight="1" x14ac:dyDescent="0.25">
      <c r="A69" s="34"/>
      <c r="B69" s="146" t="s">
        <v>83</v>
      </c>
      <c r="C69" s="106" t="s">
        <v>108</v>
      </c>
      <c r="D69" s="106">
        <v>5</v>
      </c>
      <c r="E69" s="106" t="s">
        <v>117</v>
      </c>
      <c r="F69" s="149">
        <v>15000</v>
      </c>
      <c r="G69" s="103">
        <f t="shared" si="4"/>
        <v>75000</v>
      </c>
      <c r="I69" s="92"/>
      <c r="J69" s="92"/>
    </row>
    <row r="70" spans="1:10" ht="12.75" customHeight="1" x14ac:dyDescent="0.25">
      <c r="A70" s="34"/>
      <c r="B70" s="108" t="s">
        <v>84</v>
      </c>
      <c r="C70" s="101" t="s">
        <v>108</v>
      </c>
      <c r="D70" s="109">
        <v>1</v>
      </c>
      <c r="E70" s="109" t="s">
        <v>118</v>
      </c>
      <c r="F70" s="102">
        <v>42000</v>
      </c>
      <c r="G70" s="103">
        <f t="shared" si="4"/>
        <v>42000</v>
      </c>
      <c r="J70" s="92"/>
    </row>
    <row r="71" spans="1:10" ht="12.75" customHeight="1" x14ac:dyDescent="0.25">
      <c r="A71" s="34"/>
      <c r="B71" s="110" t="s">
        <v>97</v>
      </c>
      <c r="C71" s="111" t="s">
        <v>62</v>
      </c>
      <c r="D71" s="111">
        <v>1.5</v>
      </c>
      <c r="E71" s="111" t="s">
        <v>119</v>
      </c>
      <c r="F71" s="104">
        <v>28800</v>
      </c>
      <c r="G71" s="103">
        <f t="shared" si="4"/>
        <v>43200</v>
      </c>
      <c r="J71" s="92"/>
    </row>
    <row r="72" spans="1:10" ht="12.75" customHeight="1" x14ac:dyDescent="0.25">
      <c r="A72" s="34"/>
      <c r="B72" s="144" t="s">
        <v>85</v>
      </c>
      <c r="C72" s="101" t="s">
        <v>108</v>
      </c>
      <c r="D72" s="101">
        <v>40</v>
      </c>
      <c r="E72" s="101" t="s">
        <v>105</v>
      </c>
      <c r="F72" s="112">
        <v>3120</v>
      </c>
      <c r="G72" s="103">
        <f t="shared" si="4"/>
        <v>124800</v>
      </c>
    </row>
    <row r="73" spans="1:10" ht="13.5" customHeight="1" x14ac:dyDescent="0.25">
      <c r="A73" s="34"/>
      <c r="B73" s="161" t="s">
        <v>30</v>
      </c>
      <c r="C73" s="135"/>
      <c r="D73" s="135"/>
      <c r="E73" s="135"/>
      <c r="F73" s="136"/>
      <c r="G73" s="159">
        <f>SUM(G52:G72)</f>
        <v>2490500.4</v>
      </c>
    </row>
    <row r="74" spans="1:10" ht="12" customHeight="1" x14ac:dyDescent="0.25">
      <c r="A74" s="2"/>
      <c r="B74" s="87"/>
      <c r="C74" s="88"/>
      <c r="D74" s="88"/>
      <c r="E74" s="89"/>
      <c r="F74" s="90"/>
      <c r="G74" s="91"/>
    </row>
    <row r="75" spans="1:10" ht="12" customHeight="1" x14ac:dyDescent="0.25">
      <c r="A75" s="5"/>
      <c r="B75" s="18" t="s">
        <v>31</v>
      </c>
      <c r="C75" s="19"/>
      <c r="D75" s="20"/>
      <c r="E75" s="20"/>
      <c r="F75" s="21"/>
      <c r="G75" s="79"/>
    </row>
    <row r="76" spans="1:10" ht="24" customHeight="1" x14ac:dyDescent="0.25">
      <c r="A76" s="5"/>
      <c r="B76" s="86" t="s">
        <v>32</v>
      </c>
      <c r="C76" s="73" t="s">
        <v>28</v>
      </c>
      <c r="D76" s="73" t="s">
        <v>29</v>
      </c>
      <c r="E76" s="86" t="s">
        <v>16</v>
      </c>
      <c r="F76" s="73" t="s">
        <v>17</v>
      </c>
      <c r="G76" s="86" t="s">
        <v>18</v>
      </c>
    </row>
    <row r="77" spans="1:10" ht="16.5" customHeight="1" x14ac:dyDescent="0.25">
      <c r="A77" s="34"/>
      <c r="B77" s="98" t="s">
        <v>86</v>
      </c>
      <c r="C77" s="150" t="s">
        <v>87</v>
      </c>
      <c r="D77" s="151">
        <v>1</v>
      </c>
      <c r="E77" s="154" t="s">
        <v>120</v>
      </c>
      <c r="F77" s="152">
        <v>250000</v>
      </c>
      <c r="G77" s="153">
        <f>+F77*D77</f>
        <v>250000</v>
      </c>
    </row>
    <row r="78" spans="1:10" ht="13.5" customHeight="1" x14ac:dyDescent="0.25">
      <c r="A78" s="5"/>
      <c r="B78" s="162" t="s">
        <v>33</v>
      </c>
      <c r="C78" s="127"/>
      <c r="D78" s="127"/>
      <c r="E78" s="128"/>
      <c r="F78" s="129"/>
      <c r="G78" s="159">
        <f>G77</f>
        <v>250000</v>
      </c>
    </row>
    <row r="79" spans="1:10" ht="12" customHeight="1" x14ac:dyDescent="0.25">
      <c r="A79" s="2"/>
      <c r="B79" s="37"/>
      <c r="C79" s="37"/>
      <c r="D79" s="37"/>
      <c r="E79" s="37"/>
      <c r="F79" s="38"/>
      <c r="G79" s="81"/>
    </row>
    <row r="80" spans="1:10" ht="12" customHeight="1" x14ac:dyDescent="0.25">
      <c r="A80" s="34"/>
      <c r="B80" s="39" t="s">
        <v>34</v>
      </c>
      <c r="C80" s="40"/>
      <c r="D80" s="40"/>
      <c r="E80" s="40"/>
      <c r="F80" s="40"/>
      <c r="G80" s="41">
        <f>G30+G35+G47+G73+G78</f>
        <v>8017300.4000000004</v>
      </c>
    </row>
    <row r="81" spans="1:7" ht="12" customHeight="1" x14ac:dyDescent="0.25">
      <c r="A81" s="34"/>
      <c r="B81" s="42" t="s">
        <v>35</v>
      </c>
      <c r="C81" s="28"/>
      <c r="D81" s="28"/>
      <c r="E81" s="28"/>
      <c r="F81" s="28"/>
      <c r="G81" s="43">
        <f>G80*0.05</f>
        <v>400865.02</v>
      </c>
    </row>
    <row r="82" spans="1:7" ht="12" customHeight="1" x14ac:dyDescent="0.25">
      <c r="A82" s="34"/>
      <c r="B82" s="44" t="s">
        <v>36</v>
      </c>
      <c r="C82" s="27"/>
      <c r="D82" s="27"/>
      <c r="E82" s="27"/>
      <c r="F82" s="27"/>
      <c r="G82" s="45">
        <f>G81+G80</f>
        <v>8418165.4199999999</v>
      </c>
    </row>
    <row r="83" spans="1:7" ht="12" customHeight="1" x14ac:dyDescent="0.25">
      <c r="A83" s="34"/>
      <c r="B83" s="42" t="s">
        <v>37</v>
      </c>
      <c r="C83" s="28"/>
      <c r="D83" s="28"/>
      <c r="E83" s="28"/>
      <c r="F83" s="28"/>
      <c r="G83" s="43">
        <f>G12</f>
        <v>14280000</v>
      </c>
    </row>
    <row r="84" spans="1:7" ht="12" customHeight="1" x14ac:dyDescent="0.25">
      <c r="A84" s="34"/>
      <c r="B84" s="46" t="s">
        <v>38</v>
      </c>
      <c r="C84" s="47"/>
      <c r="D84" s="47"/>
      <c r="E84" s="47"/>
      <c r="F84" s="47"/>
      <c r="G84" s="41">
        <f>G83-G82</f>
        <v>5861834.5800000001</v>
      </c>
    </row>
    <row r="85" spans="1:7" ht="12" customHeight="1" x14ac:dyDescent="0.25">
      <c r="A85" s="34"/>
      <c r="B85" s="35" t="s">
        <v>39</v>
      </c>
      <c r="C85" s="36"/>
      <c r="D85" s="36"/>
      <c r="E85" s="36"/>
      <c r="F85" s="36"/>
      <c r="G85" s="82"/>
    </row>
    <row r="86" spans="1:7" ht="12.75" customHeight="1" thickBot="1" x14ac:dyDescent="0.3">
      <c r="A86" s="34"/>
      <c r="B86" s="48"/>
      <c r="C86" s="36"/>
      <c r="D86" s="36"/>
      <c r="E86" s="36"/>
      <c r="F86" s="36"/>
      <c r="G86" s="82"/>
    </row>
    <row r="87" spans="1:7" ht="12" customHeight="1" x14ac:dyDescent="0.25">
      <c r="A87" s="34"/>
      <c r="B87" s="59" t="s">
        <v>40</v>
      </c>
      <c r="C87" s="60"/>
      <c r="D87" s="60"/>
      <c r="E87" s="60"/>
      <c r="F87" s="61"/>
      <c r="G87" s="82"/>
    </row>
    <row r="88" spans="1:7" ht="12" customHeight="1" x14ac:dyDescent="0.25">
      <c r="A88" s="34"/>
      <c r="B88" s="62" t="s">
        <v>41</v>
      </c>
      <c r="C88" s="33"/>
      <c r="D88" s="33"/>
      <c r="E88" s="33"/>
      <c r="F88" s="63"/>
      <c r="G88" s="82"/>
    </row>
    <row r="89" spans="1:7" ht="12" customHeight="1" x14ac:dyDescent="0.25">
      <c r="A89" s="34"/>
      <c r="B89" s="62" t="s">
        <v>42</v>
      </c>
      <c r="C89" s="33"/>
      <c r="D89" s="33"/>
      <c r="E89" s="33"/>
      <c r="F89" s="63"/>
      <c r="G89" s="82"/>
    </row>
    <row r="90" spans="1:7" ht="12" customHeight="1" x14ac:dyDescent="0.25">
      <c r="A90" s="34"/>
      <c r="B90" s="62" t="s">
        <v>43</v>
      </c>
      <c r="C90" s="33"/>
      <c r="D90" s="33"/>
      <c r="E90" s="33"/>
      <c r="F90" s="63"/>
      <c r="G90" s="82"/>
    </row>
    <row r="91" spans="1:7" ht="12" customHeight="1" x14ac:dyDescent="0.25">
      <c r="A91" s="34"/>
      <c r="B91" s="62" t="s">
        <v>44</v>
      </c>
      <c r="C91" s="33"/>
      <c r="D91" s="33"/>
      <c r="E91" s="33"/>
      <c r="F91" s="63"/>
      <c r="G91" s="82"/>
    </row>
    <row r="92" spans="1:7" ht="12" customHeight="1" x14ac:dyDescent="0.25">
      <c r="A92" s="34"/>
      <c r="B92" s="62" t="s">
        <v>45</v>
      </c>
      <c r="C92" s="33"/>
      <c r="D92" s="33"/>
      <c r="E92" s="33"/>
      <c r="F92" s="63"/>
      <c r="G92" s="82"/>
    </row>
    <row r="93" spans="1:7" ht="12.75" customHeight="1" thickBot="1" x14ac:dyDescent="0.3">
      <c r="A93" s="34"/>
      <c r="B93" s="64" t="s">
        <v>46</v>
      </c>
      <c r="C93" s="65"/>
      <c r="D93" s="65"/>
      <c r="E93" s="65"/>
      <c r="F93" s="66"/>
      <c r="G93" s="82"/>
    </row>
    <row r="94" spans="1:7" ht="12.75" customHeight="1" x14ac:dyDescent="0.25">
      <c r="A94" s="34"/>
      <c r="B94" s="57"/>
      <c r="C94" s="33"/>
      <c r="D94" s="33"/>
      <c r="E94" s="33"/>
      <c r="F94" s="33"/>
      <c r="G94" s="82"/>
    </row>
    <row r="95" spans="1:7" ht="15" customHeight="1" thickBot="1" x14ac:dyDescent="0.3">
      <c r="A95" s="34"/>
      <c r="B95" s="177" t="s">
        <v>47</v>
      </c>
      <c r="C95" s="178"/>
      <c r="D95" s="56"/>
      <c r="E95" s="29"/>
      <c r="F95" s="29"/>
      <c r="G95" s="82"/>
    </row>
    <row r="96" spans="1:7" ht="12" customHeight="1" x14ac:dyDescent="0.25">
      <c r="A96" s="34"/>
      <c r="B96" s="50" t="s">
        <v>32</v>
      </c>
      <c r="C96" s="95" t="s">
        <v>48</v>
      </c>
      <c r="D96" s="96" t="s">
        <v>49</v>
      </c>
      <c r="E96" s="29"/>
      <c r="F96" s="29"/>
      <c r="G96" s="82"/>
    </row>
    <row r="97" spans="1:7" ht="12" customHeight="1" x14ac:dyDescent="0.25">
      <c r="A97" s="34"/>
      <c r="B97" s="51" t="s">
        <v>50</v>
      </c>
      <c r="C97" s="30">
        <f>G30</f>
        <v>3310000</v>
      </c>
      <c r="D97" s="52">
        <f>(C97/C103)</f>
        <v>0.39319731020443643</v>
      </c>
      <c r="E97" s="29"/>
      <c r="F97" s="29"/>
      <c r="G97" s="82"/>
    </row>
    <row r="98" spans="1:7" ht="12" customHeight="1" x14ac:dyDescent="0.25">
      <c r="A98" s="34"/>
      <c r="B98" s="51" t="s">
        <v>51</v>
      </c>
      <c r="C98" s="30">
        <f>G35</f>
        <v>0</v>
      </c>
      <c r="D98" s="52">
        <v>0</v>
      </c>
      <c r="E98" s="29"/>
      <c r="F98" s="29"/>
      <c r="G98" s="82"/>
    </row>
    <row r="99" spans="1:7" ht="12" customHeight="1" x14ac:dyDescent="0.25">
      <c r="A99" s="34"/>
      <c r="B99" s="51" t="s">
        <v>52</v>
      </c>
      <c r="C99" s="30">
        <f>G47</f>
        <v>1966800</v>
      </c>
      <c r="D99" s="52">
        <f>(C99/C103)</f>
        <v>0.23363760414201981</v>
      </c>
      <c r="E99" s="29"/>
      <c r="F99" s="29"/>
      <c r="G99" s="82"/>
    </row>
    <row r="100" spans="1:7" ht="12" customHeight="1" x14ac:dyDescent="0.25">
      <c r="A100" s="34"/>
      <c r="B100" s="51" t="s">
        <v>27</v>
      </c>
      <c r="C100" s="30">
        <f>G73</f>
        <v>2490500.4</v>
      </c>
      <c r="D100" s="52">
        <f>(C100/C103)</f>
        <v>0.29584835599488613</v>
      </c>
      <c r="E100" s="29"/>
      <c r="F100" s="29"/>
      <c r="G100" s="82"/>
    </row>
    <row r="101" spans="1:7" ht="12" customHeight="1" x14ac:dyDescent="0.25">
      <c r="A101" s="34"/>
      <c r="B101" s="51" t="s">
        <v>53</v>
      </c>
      <c r="C101" s="31">
        <f>G78</f>
        <v>250000</v>
      </c>
      <c r="D101" s="52">
        <f>(C101/C103)</f>
        <v>2.9697682039610002E-2</v>
      </c>
      <c r="E101" s="32"/>
      <c r="F101" s="32"/>
      <c r="G101" s="82"/>
    </row>
    <row r="102" spans="1:7" ht="12" customHeight="1" x14ac:dyDescent="0.25">
      <c r="A102" s="34"/>
      <c r="B102" s="51" t="s">
        <v>54</v>
      </c>
      <c r="C102" s="31">
        <f>G81</f>
        <v>400865.02</v>
      </c>
      <c r="D102" s="52">
        <f>(C102/C103)</f>
        <v>4.7619047619047623E-2</v>
      </c>
      <c r="E102" s="32"/>
      <c r="F102" s="32"/>
      <c r="G102" s="82"/>
    </row>
    <row r="103" spans="1:7" ht="12.75" customHeight="1" thickBot="1" x14ac:dyDescent="0.3">
      <c r="A103" s="34"/>
      <c r="B103" s="53" t="s">
        <v>55</v>
      </c>
      <c r="C103" s="54">
        <f>SUM(C97:C102)</f>
        <v>8418165.4199999999</v>
      </c>
      <c r="D103" s="55">
        <f>SUM(D97:D102)</f>
        <v>1</v>
      </c>
      <c r="E103" s="32"/>
      <c r="F103" s="32"/>
      <c r="G103" s="82"/>
    </row>
    <row r="104" spans="1:7" ht="12" customHeight="1" x14ac:dyDescent="0.25">
      <c r="A104" s="34"/>
      <c r="B104" s="48"/>
      <c r="C104" s="36"/>
      <c r="D104" s="36"/>
      <c r="E104" s="36"/>
      <c r="F104" s="36"/>
      <c r="G104" s="82"/>
    </row>
    <row r="105" spans="1:7" ht="12.75" customHeight="1" thickBot="1" x14ac:dyDescent="0.3">
      <c r="A105" s="34"/>
      <c r="B105" s="49"/>
      <c r="C105" s="36"/>
      <c r="D105" s="36"/>
      <c r="E105" s="36"/>
      <c r="F105" s="36"/>
      <c r="G105" s="82"/>
    </row>
    <row r="106" spans="1:7" ht="12" customHeight="1" thickBot="1" x14ac:dyDescent="0.3">
      <c r="A106" s="34"/>
      <c r="B106" s="174" t="s">
        <v>132</v>
      </c>
      <c r="C106" s="175"/>
      <c r="D106" s="175"/>
      <c r="E106" s="176"/>
      <c r="F106" s="32"/>
      <c r="G106" s="82"/>
    </row>
    <row r="107" spans="1:7" ht="12" customHeight="1" x14ac:dyDescent="0.25">
      <c r="A107" s="34"/>
      <c r="B107" s="68" t="s">
        <v>133</v>
      </c>
      <c r="C107" s="93">
        <f>D107*0.8</f>
        <v>24000</v>
      </c>
      <c r="D107" s="93">
        <f>G9</f>
        <v>30000</v>
      </c>
      <c r="E107" s="93">
        <f>D107*1.2</f>
        <v>36000</v>
      </c>
      <c r="F107" s="67"/>
      <c r="G107" s="83"/>
    </row>
    <row r="108" spans="1:7" ht="12.75" customHeight="1" thickBot="1" x14ac:dyDescent="0.3">
      <c r="A108" s="34"/>
      <c r="B108" s="53" t="s">
        <v>134</v>
      </c>
      <c r="C108" s="54">
        <f>(G82/C107)</f>
        <v>350.75689249999999</v>
      </c>
      <c r="D108" s="54">
        <f>(G82/D107)</f>
        <v>280.60551399999997</v>
      </c>
      <c r="E108" s="69">
        <f>(G82/E107)</f>
        <v>233.83792833333334</v>
      </c>
      <c r="F108" s="67"/>
      <c r="G108" s="83"/>
    </row>
    <row r="109" spans="1:7" ht="15.6" customHeight="1" x14ac:dyDescent="0.25">
      <c r="A109" s="34"/>
      <c r="B109" s="58" t="s">
        <v>56</v>
      </c>
      <c r="C109" s="33"/>
      <c r="D109" s="33"/>
      <c r="E109" s="33"/>
      <c r="F109" s="33"/>
      <c r="G109" s="84"/>
    </row>
  </sheetData>
  <mergeCells count="9">
    <mergeCell ref="E9:F9"/>
    <mergeCell ref="E14:F14"/>
    <mergeCell ref="E15:F15"/>
    <mergeCell ref="B17:G17"/>
    <mergeCell ref="B106:E106"/>
    <mergeCell ref="B95:C95"/>
    <mergeCell ref="E13:F13"/>
    <mergeCell ref="E11:F11"/>
    <mergeCell ref="E10:F10"/>
  </mergeCells>
  <pageMargins left="0.74803149606299213" right="0.74803149606299213" top="0.98425196850393704" bottom="0.98425196850393704" header="0" footer="0"/>
  <pageSetup paperSize="14" scale="86" fitToHeight="3" orientation="portrait" r:id="rId1"/>
  <headerFooter>
    <oddFooter>&amp;C&amp;"Helvetica Neue,Regular"&amp;12&amp;K000000&amp;P</oddFooter>
  </headerFooter>
  <ignoredErrors>
    <ignoredError sqref="G77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NECTARIN</vt:lpstr>
      <vt:lpstr>NECTARIN!Área_de_impresión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Perez Reyes Nora del Carmen</cp:lastModifiedBy>
  <cp:lastPrinted>2022-06-16T21:40:14Z</cp:lastPrinted>
  <dcterms:created xsi:type="dcterms:W3CDTF">2020-11-27T12:49:26Z</dcterms:created>
  <dcterms:modified xsi:type="dcterms:W3CDTF">2022-06-16T21:40:15Z</dcterms:modified>
</cp:coreProperties>
</file>