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440" windowHeight="11385"/>
  </bookViews>
  <sheets>
    <sheet name="NOGAL MANTENCION" sheetId="1" r:id="rId1"/>
  </sheets>
  <definedNames>
    <definedName name="_xlnm.Print_Area" localSheetId="0">'NOGAL MANTENCION'!$A$2:$G$99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C91" i="1" l="1"/>
  <c r="G35" i="1"/>
  <c r="G64" i="1" l="1"/>
  <c r="G63" i="1"/>
  <c r="G62" i="1"/>
  <c r="G61" i="1"/>
  <c r="G65" i="1" s="1"/>
  <c r="G56" i="1"/>
  <c r="G55" i="1"/>
  <c r="G53" i="1"/>
  <c r="G51" i="1"/>
  <c r="G50" i="1"/>
  <c r="G49" i="1"/>
  <c r="G47" i="1"/>
  <c r="G46" i="1"/>
  <c r="G44" i="1"/>
  <c r="G43" i="1"/>
  <c r="G42" i="1"/>
  <c r="G34" i="1"/>
  <c r="G24" i="1"/>
  <c r="G23" i="1"/>
  <c r="G22" i="1"/>
  <c r="G21" i="1"/>
  <c r="G30" i="1"/>
  <c r="G12" i="1"/>
  <c r="G70" i="1" s="1"/>
  <c r="G57" i="1" l="1"/>
  <c r="G25" i="1"/>
  <c r="C87" i="1" s="1"/>
  <c r="G36" i="1"/>
  <c r="C89" i="1" s="1"/>
  <c r="G67" i="1" l="1"/>
  <c r="G68" i="1" s="1"/>
  <c r="C90" i="1"/>
  <c r="G69" i="1" l="1"/>
  <c r="C98" i="1" s="1"/>
  <c r="C92" i="1"/>
  <c r="E98" i="1" l="1"/>
  <c r="G71" i="1"/>
  <c r="D98" i="1"/>
  <c r="C93" i="1"/>
  <c r="D92" i="1" s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<sst xmlns="http://schemas.openxmlformats.org/spreadsheetml/2006/main" count="168" uniqueCount="126">
  <si>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</si>
  <si>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</si>
  <si>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</si>
  <si>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</si>
  <si>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</si>
  <si>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</si>
  <si>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</si>
  <si>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</si>
  <si>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</si>
  <si>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</si>
  <si>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</si>
  <si>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</si>
  <si>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</si>
  <si>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</si>
  <si>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</si>
  <si>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</si>
  <si>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</si>
  <si>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</si>
  <si>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</si>
  <si>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</si>
  <si>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</si>
  <si>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</si>
  <si>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</si>
  <si>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</si>
  <si>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</si>
  <si>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</si>
  <si>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</si>
  <si>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</si>
  <si>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</si>
  <si>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</si>
  <si>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</si>
  <si>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</si>
  <si>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</si>
  <si>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</si>
  <si>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</si>
  <si>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</si>
  <si>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</si>
  <si>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</si>
  <si>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</si>
  <si>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</si>
  <si>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</si>
  <si>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</si>
  <si>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</si>
  <si>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</si>
  <si>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</si>
  <si>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</si>
  <si>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</si>
  <si>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</si>
  <si>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</si>
  <si>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</si>
  <si>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</si>
  <si>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</si>
  <si>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</si>
  <si>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</si>
  <si>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Marchigue</t>
  </si>
  <si>
    <t>PRECIO ESPERADO ($/kg</t>
  </si>
  <si>
    <t>RENDIMIENTO (kg/Há.)</t>
  </si>
  <si>
    <t>Poda</t>
  </si>
  <si>
    <t>Aplicación fitosanitario/herbicida</t>
  </si>
  <si>
    <t>Labores de cosecha</t>
  </si>
  <si>
    <t>Abril</t>
  </si>
  <si>
    <t>Acarreo (arriendo tractor)</t>
  </si>
  <si>
    <t>Urea</t>
  </si>
  <si>
    <t>Nitrato de Potasio</t>
  </si>
  <si>
    <t>Fosfato Monoamónico</t>
  </si>
  <si>
    <t>Sulfato de magnesio</t>
  </si>
  <si>
    <t>Sepiembre-Marzo</t>
  </si>
  <si>
    <t>FUNGICIDA</t>
  </si>
  <si>
    <t>Oxicloruro de Cobre</t>
  </si>
  <si>
    <t>Octubre</t>
  </si>
  <si>
    <t>Latex (podastix max)</t>
  </si>
  <si>
    <t>Sanmite WP</t>
  </si>
  <si>
    <t>Citroliv Miscible</t>
  </si>
  <si>
    <t>Karate Zeon</t>
  </si>
  <si>
    <t>REGULADOR CRECIMIENTO</t>
  </si>
  <si>
    <t>Ethrel 480 SL</t>
  </si>
  <si>
    <t>HERBICIDA</t>
  </si>
  <si>
    <t>Mayo-Octubre</t>
  </si>
  <si>
    <t xml:space="preserve">Farmon </t>
  </si>
  <si>
    <t>Junio-Octubre</t>
  </si>
  <si>
    <t>Retain (aborto floral)</t>
  </si>
  <si>
    <t>Electricidad</t>
  </si>
  <si>
    <t>Kw</t>
  </si>
  <si>
    <t>Todo el año</t>
  </si>
  <si>
    <t>Análisis foliar</t>
  </si>
  <si>
    <t>GL</t>
  </si>
  <si>
    <t>Agosto</t>
  </si>
  <si>
    <t>ESCENARIOS COSTO UNITARIO  ($/kg)</t>
  </si>
  <si>
    <t>Costo unitario ($/kg (*)</t>
  </si>
  <si>
    <t>Abril - Junio</t>
  </si>
  <si>
    <t xml:space="preserve">Mercado interno </t>
  </si>
  <si>
    <t>Marzo - Abril</t>
  </si>
  <si>
    <t>Heladas - sequía</t>
  </si>
  <si>
    <t>Chandler</t>
  </si>
  <si>
    <t>Fertirrigación</t>
  </si>
  <si>
    <t>Junio-Julio</t>
  </si>
  <si>
    <t>Septiembre-Mayo</t>
  </si>
  <si>
    <t>Septiembre-Noviembre</t>
  </si>
  <si>
    <t>aplicación de plaguicidas</t>
  </si>
  <si>
    <t>JM</t>
  </si>
  <si>
    <t>Agosto-Noviembre</t>
  </si>
  <si>
    <t>Septiembre-Abril</t>
  </si>
  <si>
    <t>Octubre-Abril</t>
  </si>
  <si>
    <t>Octubre-Marzo</t>
  </si>
  <si>
    <t>Agosto-Septiembre</t>
  </si>
  <si>
    <t>Noviembre-Marzo</t>
  </si>
  <si>
    <t>Febrero-Marzo</t>
  </si>
  <si>
    <t>Lt</t>
  </si>
  <si>
    <t>Secado fruta</t>
  </si>
  <si>
    <t>1.  Precios de insumos y productos se expresan con IVA.</t>
  </si>
  <si>
    <t>4.  Los insumos aplicados (tipo y dosis) son referenciales a la agencia de área en particular</t>
  </si>
  <si>
    <t>5.  El costo de la maquinaria incluye costo del operador, combustible y  arriendo de la maquinaria propiamente tal</t>
  </si>
  <si>
    <t>6.  El  costo de la mano de obra incluye impuestos e  imposiciones</t>
  </si>
  <si>
    <t>7.  Maquinaria propia</t>
  </si>
  <si>
    <t>9.  Rendimiento medio referencial de arboles en plena producción</t>
  </si>
  <si>
    <t xml:space="preserve">La Estrella, Pichilemu </t>
  </si>
  <si>
    <t>$/há</t>
  </si>
  <si>
    <t>Rendimiento (kg/há)</t>
  </si>
  <si>
    <t>Galón 3,8 lt</t>
  </si>
  <si>
    <t>Rango 480 SL</t>
  </si>
  <si>
    <t>NOGAL MANTENCION</t>
  </si>
  <si>
    <t>8.  Ficha referencia para densidad de 400 plantas por hectareas, a marco de plantacion 6m x 4 m.</t>
  </si>
  <si>
    <t>3.  Precio esperado por ventas corresponde a precio colocado en el domicilio del comprador, (incluye Ingreso a Feria)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</si>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</sst>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  <numFmt numFmtId="168" formatCode="#,##0\ _€"/>
    <numFmt numFmtId="169" formatCode="_-* #,##0_-;\-* #,##0_-;_-* &quot;-&quot;??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2" fillId="0" borderId="21"/>
    <xf numFmtId="164" fontId="3" fillId="0" borderId="0" applyFont="0" applyFill="0" applyBorder="0" applyAlignment="0" applyProtection="0"/>
  </cellStyleXfs>
  <cellXfs count="167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  <xf numFmtId="3" fontId="5" fillId="0" borderId="55" xfId="0" applyNumberFormat="1" applyFont="1" applyBorder="1" applyAlignment="1">
      <alignment vertical="center"/>
    </xf>
    <xf numFmtId="3" fontId="5" fillId="0" borderId="55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6" fillId="0" borderId="55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 wrapText="1"/>
    </xf>
    <xf numFmtId="167" fontId="5" fillId="0" borderId="55" xfId="1" applyNumberFormat="1" applyFont="1" applyFill="1" applyBorder="1" applyAlignment="1" applyProtection="1">
      <alignment horizontal="center"/>
    </xf>
    <xf numFmtId="0" fontId="7" fillId="0" borderId="55" xfId="0" applyFont="1" applyFill="1" applyBorder="1" applyAlignment="1">
      <alignment horizontal="center"/>
    </xf>
    <xf numFmtId="168" fontId="5" fillId="0" borderId="56" xfId="0" applyNumberFormat="1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169" fontId="7" fillId="0" borderId="56" xfId="2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3" fontId="4" fillId="0" borderId="56" xfId="0" applyNumberFormat="1" applyFont="1" applyBorder="1" applyAlignment="1">
      <alignment vertical="center"/>
    </xf>
    <xf numFmtId="0" fontId="5" fillId="10" borderId="56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3" fontId="5" fillId="0" borderId="60" xfId="0" applyNumberFormat="1" applyFont="1" applyBorder="1" applyAlignment="1">
      <alignment vertical="center"/>
    </xf>
    <xf numFmtId="0" fontId="7" fillId="0" borderId="55" xfId="0" applyFont="1" applyFill="1" applyBorder="1" applyAlignment="1">
      <alignment horizontal="center" vertical="center"/>
    </xf>
    <xf numFmtId="168" fontId="5" fillId="11" borderId="56" xfId="0" applyNumberFormat="1" applyFont="1" applyFill="1" applyBorder="1" applyAlignment="1">
      <alignment vertical="center" wrapText="1"/>
    </xf>
    <xf numFmtId="169" fontId="5" fillId="0" borderId="56" xfId="2" applyNumberFormat="1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0" fontId="4" fillId="0" borderId="55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vertical="center"/>
    </xf>
    <xf numFmtId="0" fontId="7" fillId="0" borderId="55" xfId="0" applyFont="1" applyFill="1" applyBorder="1"/>
    <xf numFmtId="3" fontId="7" fillId="0" borderId="55" xfId="0" applyNumberFormat="1" applyFont="1" applyFill="1" applyBorder="1" applyAlignment="1">
      <alignment horizontal="right"/>
    </xf>
    <xf numFmtId="3" fontId="4" fillId="0" borderId="5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/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18" xfId="0" applyFont="1" applyFill="1" applyBorder="1" applyAlignment="1">
      <alignment horizontal="center"/>
    </xf>
    <xf numFmtId="49" fontId="10" fillId="3" borderId="57" xfId="0" applyNumberFormat="1" applyFont="1" applyFill="1" applyBorder="1" applyAlignment="1">
      <alignment horizontal="center" vertical="center"/>
    </xf>
    <xf numFmtId="49" fontId="10" fillId="3" borderId="57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5" borderId="27" xfId="0" applyNumberFormat="1" applyFont="1" applyFill="1" applyBorder="1" applyAlignment="1">
      <alignment vertical="center"/>
    </xf>
    <xf numFmtId="49" fontId="10" fillId="3" borderId="28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5" fontId="10" fillId="3" borderId="29" xfId="0" applyNumberFormat="1" applyFont="1" applyFill="1" applyBorder="1" applyAlignment="1">
      <alignment vertical="center"/>
    </xf>
    <xf numFmtId="49" fontId="10" fillId="5" borderId="2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5" fontId="10" fillId="5" borderId="29" xfId="0" applyNumberFormat="1" applyFont="1" applyFill="1" applyBorder="1" applyAlignment="1">
      <alignment vertical="center"/>
    </xf>
    <xf numFmtId="49" fontId="10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0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165" fontId="10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0" fontId="1" fillId="2" borderId="59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2" fillId="8" borderId="33" xfId="0" applyNumberFormat="1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0" fillId="9" borderId="20" xfId="0" applyFont="1" applyFill="1" applyBorder="1" applyAlignment="1">
      <alignment vertical="center"/>
    </xf>
    <xf numFmtId="49" fontId="14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3" fontId="12" fillId="8" borderId="5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49" fontId="14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 wrapText="1"/>
    </xf>
    <xf numFmtId="0" fontId="6" fillId="0" borderId="62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center" vertical="center"/>
    </xf>
    <xf numFmtId="167" fontId="5" fillId="0" borderId="55" xfId="1" applyNumberFormat="1" applyFont="1" applyFill="1" applyBorder="1" applyAlignment="1" applyProtection="1">
      <alignment horizontal="center" vertical="center"/>
    </xf>
    <xf numFmtId="3" fontId="7" fillId="0" borderId="55" xfId="0" applyNumberFormat="1" applyFont="1" applyFill="1" applyBorder="1" applyAlignment="1">
      <alignment horizontal="center" vertical="center"/>
    </xf>
    <xf numFmtId="3" fontId="7" fillId="0" borderId="60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95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36" zoomScaleNormal="136" workbookViewId="0">
      <selection activeCell="A2" sqref="A2:G99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18.42578125" style="49" customWidth="1"/>
    <col min="3" max="3" width="19.42578125" style="49" customWidth="1"/>
    <col min="4" max="4" width="9.42578125" style="49" customWidth="1"/>
    <col min="5" max="5" width="14.42578125" style="49" customWidth="1"/>
    <col min="6" max="6" width="11" style="49" customWidth="1"/>
    <col min="7" max="7" width="12.42578125" style="49" customWidth="1"/>
    <col min="8" max="255" width="10.85546875" style="49" customWidth="1"/>
    <col min="256" max="16384" width="10.85546875" style="50"/>
  </cols>
  <sheetData>
    <row r="1" spans="1:7" ht="15" customHeight="1" x14ac:dyDescent="0.25">
      <c r="A1" s="48"/>
      <c r="B1" s="48"/>
      <c r="C1" s="48"/>
      <c r="D1" s="48"/>
      <c r="E1" s="48"/>
      <c r="F1" s="48"/>
      <c r="G1" s="48"/>
    </row>
    <row r="2" spans="1:7" ht="15" customHeight="1" x14ac:dyDescent="0.25">
      <c r="A2" s="48"/>
      <c r="B2" s="48"/>
      <c r="C2" s="48"/>
      <c r="D2" s="48"/>
      <c r="E2" s="48"/>
      <c r="F2" s="48"/>
      <c r="G2" s="48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51"/>
      <c r="C8" s="52"/>
      <c r="D8" s="48"/>
      <c r="E8" s="52"/>
      <c r="F8" s="52"/>
      <c r="G8" s="52"/>
    </row>
    <row r="9" spans="1:7" ht="12" customHeight="1" x14ac:dyDescent="0.25">
      <c r="A9" s="53"/>
      <c r="B9" s="54" t="s">
        <v>0</v>
      </c>
      <c r="C9" s="2" t="s">
        <v>120</v>
      </c>
      <c r="D9" s="55"/>
      <c r="E9" s="148" t="s">
        <v>56</v>
      </c>
      <c r="F9" s="149"/>
      <c r="G9" s="3">
        <v>3500</v>
      </c>
    </row>
    <row r="10" spans="1:7" ht="38.25" customHeight="1" x14ac:dyDescent="0.25">
      <c r="A10" s="53"/>
      <c r="B10" s="1" t="s">
        <v>1</v>
      </c>
      <c r="C10" s="4" t="s">
        <v>93</v>
      </c>
      <c r="D10" s="56"/>
      <c r="E10" s="146" t="s">
        <v>2</v>
      </c>
      <c r="F10" s="147"/>
      <c r="G10" s="5" t="s">
        <v>89</v>
      </c>
    </row>
    <row r="11" spans="1:7" ht="18" customHeight="1" x14ac:dyDescent="0.25">
      <c r="A11" s="53"/>
      <c r="B11" s="1" t="s">
        <v>3</v>
      </c>
      <c r="C11" s="5" t="s">
        <v>4</v>
      </c>
      <c r="D11" s="56"/>
      <c r="E11" s="146" t="s">
        <v>55</v>
      </c>
      <c r="F11" s="147"/>
      <c r="G11" s="6">
        <v>3000</v>
      </c>
    </row>
    <row r="12" spans="1:7" ht="11.25" customHeight="1" x14ac:dyDescent="0.25">
      <c r="A12" s="53"/>
      <c r="B12" s="1" t="s">
        <v>5</v>
      </c>
      <c r="C12" s="4" t="s">
        <v>6</v>
      </c>
      <c r="D12" s="56"/>
      <c r="E12" s="45" t="s">
        <v>7</v>
      </c>
      <c r="F12" s="46"/>
      <c r="G12" s="7">
        <f>(G9*G11)</f>
        <v>10500000</v>
      </c>
    </row>
    <row r="13" spans="1:7" ht="11.25" customHeight="1" x14ac:dyDescent="0.25">
      <c r="A13" s="53"/>
      <c r="B13" s="1" t="s">
        <v>8</v>
      </c>
      <c r="C13" s="5" t="s">
        <v>54</v>
      </c>
      <c r="D13" s="56"/>
      <c r="E13" s="146" t="s">
        <v>9</v>
      </c>
      <c r="F13" s="147"/>
      <c r="G13" s="5" t="s">
        <v>90</v>
      </c>
    </row>
    <row r="14" spans="1:7" ht="13.5" customHeight="1" x14ac:dyDescent="0.25">
      <c r="A14" s="53"/>
      <c r="B14" s="1" t="s">
        <v>10</v>
      </c>
      <c r="C14" s="5" t="s">
        <v>115</v>
      </c>
      <c r="D14" s="56"/>
      <c r="E14" s="146" t="s">
        <v>11</v>
      </c>
      <c r="F14" s="147"/>
      <c r="G14" s="5" t="s">
        <v>91</v>
      </c>
    </row>
    <row r="15" spans="1:7" ht="25.5" customHeight="1" x14ac:dyDescent="0.25">
      <c r="A15" s="53"/>
      <c r="B15" s="1" t="s">
        <v>12</v>
      </c>
      <c r="C15" s="8" t="s">
        <v>125</v>
      </c>
      <c r="D15" s="56"/>
      <c r="E15" s="150" t="s">
        <v>13</v>
      </c>
      <c r="F15" s="151"/>
      <c r="G15" s="4" t="s">
        <v>92</v>
      </c>
    </row>
    <row r="16" spans="1:7" ht="12" customHeight="1" x14ac:dyDescent="0.25">
      <c r="A16" s="48"/>
      <c r="B16" s="57"/>
      <c r="C16" s="58"/>
      <c r="D16" s="52"/>
      <c r="E16" s="59"/>
      <c r="F16" s="59"/>
      <c r="G16" s="60"/>
    </row>
    <row r="17" spans="1:7" ht="12" customHeight="1" x14ac:dyDescent="0.25">
      <c r="A17" s="61"/>
      <c r="B17" s="152" t="s">
        <v>14</v>
      </c>
      <c r="C17" s="153"/>
      <c r="D17" s="153"/>
      <c r="E17" s="153"/>
      <c r="F17" s="153"/>
      <c r="G17" s="153"/>
    </row>
    <row r="18" spans="1:7" ht="12" customHeight="1" x14ac:dyDescent="0.25">
      <c r="A18" s="48"/>
      <c r="B18" s="62"/>
      <c r="C18" s="63"/>
      <c r="D18" s="63"/>
      <c r="E18" s="63"/>
      <c r="F18" s="64"/>
      <c r="G18" s="64"/>
    </row>
    <row r="19" spans="1:7" ht="12" customHeight="1" x14ac:dyDescent="0.25">
      <c r="A19" s="53"/>
      <c r="B19" s="65" t="s">
        <v>15</v>
      </c>
      <c r="C19" s="66"/>
      <c r="D19" s="67"/>
      <c r="E19" s="67"/>
      <c r="F19" s="67"/>
      <c r="G19" s="67"/>
    </row>
    <row r="20" spans="1:7" ht="24" customHeight="1" x14ac:dyDescent="0.25">
      <c r="A20" s="61"/>
      <c r="B20" s="68" t="s">
        <v>16</v>
      </c>
      <c r="C20" s="68" t="s">
        <v>17</v>
      </c>
      <c r="D20" s="68" t="s">
        <v>18</v>
      </c>
      <c r="E20" s="68" t="s">
        <v>19</v>
      </c>
      <c r="F20" s="68" t="s">
        <v>20</v>
      </c>
      <c r="G20" s="68" t="s">
        <v>21</v>
      </c>
    </row>
    <row r="21" spans="1:7" ht="12.75" customHeight="1" x14ac:dyDescent="0.25">
      <c r="A21" s="61"/>
      <c r="B21" s="38" t="s">
        <v>57</v>
      </c>
      <c r="C21" s="9" t="s">
        <v>22</v>
      </c>
      <c r="D21" s="9">
        <v>5</v>
      </c>
      <c r="E21" s="10" t="s">
        <v>95</v>
      </c>
      <c r="F21" s="12">
        <v>25000</v>
      </c>
      <c r="G21" s="11">
        <f t="shared" ref="G21:G24" si="0">+F21*D21</f>
        <v>125000</v>
      </c>
    </row>
    <row r="22" spans="1:7" ht="12.75" customHeight="1" x14ac:dyDescent="0.25">
      <c r="A22" s="61"/>
      <c r="B22" s="38" t="s">
        <v>94</v>
      </c>
      <c r="C22" s="9" t="s">
        <v>22</v>
      </c>
      <c r="D22" s="9">
        <v>4</v>
      </c>
      <c r="E22" s="10" t="s">
        <v>96</v>
      </c>
      <c r="F22" s="12">
        <v>25000</v>
      </c>
      <c r="G22" s="11">
        <f t="shared" si="0"/>
        <v>100000</v>
      </c>
    </row>
    <row r="23" spans="1:7" ht="25.5" customHeight="1" x14ac:dyDescent="0.25">
      <c r="A23" s="61"/>
      <c r="B23" s="17" t="s">
        <v>58</v>
      </c>
      <c r="C23" s="9" t="s">
        <v>22</v>
      </c>
      <c r="D23" s="9">
        <v>6</v>
      </c>
      <c r="E23" s="10" t="s">
        <v>97</v>
      </c>
      <c r="F23" s="12">
        <v>25000</v>
      </c>
      <c r="G23" s="11">
        <f t="shared" si="0"/>
        <v>150000</v>
      </c>
    </row>
    <row r="24" spans="1:7" ht="12.75" customHeight="1" x14ac:dyDescent="0.25">
      <c r="A24" s="61"/>
      <c r="B24" s="38" t="s">
        <v>59</v>
      </c>
      <c r="C24" s="9" t="s">
        <v>22</v>
      </c>
      <c r="D24" s="9">
        <v>14</v>
      </c>
      <c r="E24" s="10" t="s">
        <v>60</v>
      </c>
      <c r="F24" s="12">
        <v>25000</v>
      </c>
      <c r="G24" s="11">
        <f t="shared" si="0"/>
        <v>350000</v>
      </c>
    </row>
    <row r="25" spans="1:7" ht="13.5" customHeight="1" x14ac:dyDescent="0.25">
      <c r="A25" s="53"/>
      <c r="B25" s="69" t="s">
        <v>23</v>
      </c>
      <c r="C25" s="70"/>
      <c r="D25" s="70"/>
      <c r="E25" s="70"/>
      <c r="F25" s="71"/>
      <c r="G25" s="72">
        <f>SUM(G21:G24)</f>
        <v>725000</v>
      </c>
    </row>
    <row r="26" spans="1:7" ht="12" customHeight="1" x14ac:dyDescent="0.25">
      <c r="A26" s="48"/>
      <c r="B26" s="62"/>
      <c r="C26" s="64"/>
      <c r="D26" s="64"/>
      <c r="E26" s="64"/>
      <c r="F26" s="73"/>
      <c r="G26" s="73"/>
    </row>
    <row r="27" spans="1:7" ht="12" customHeight="1" x14ac:dyDescent="0.25">
      <c r="A27" s="53"/>
      <c r="B27" s="74" t="s">
        <v>24</v>
      </c>
      <c r="C27" s="75"/>
      <c r="D27" s="76"/>
      <c r="E27" s="76"/>
      <c r="F27" s="77"/>
      <c r="G27" s="77"/>
    </row>
    <row r="28" spans="1:7" ht="24" customHeight="1" x14ac:dyDescent="0.25">
      <c r="A28" s="53"/>
      <c r="B28" s="78" t="s">
        <v>16</v>
      </c>
      <c r="C28" s="79" t="s">
        <v>17</v>
      </c>
      <c r="D28" s="79" t="s">
        <v>18</v>
      </c>
      <c r="E28" s="78" t="s">
        <v>19</v>
      </c>
      <c r="F28" s="79" t="s">
        <v>20</v>
      </c>
      <c r="G28" s="78" t="s">
        <v>21</v>
      </c>
    </row>
    <row r="29" spans="1:7" ht="12" customHeight="1" x14ac:dyDescent="0.25">
      <c r="A29" s="53"/>
      <c r="B29" s="13"/>
      <c r="C29" s="14"/>
      <c r="D29" s="14"/>
      <c r="E29" s="14"/>
      <c r="F29" s="15"/>
      <c r="G29" s="15"/>
    </row>
    <row r="30" spans="1:7" ht="13.5" customHeight="1" x14ac:dyDescent="0.25">
      <c r="A30" s="53"/>
      <c r="B30" s="69" t="s">
        <v>25</v>
      </c>
      <c r="C30" s="70"/>
      <c r="D30" s="70"/>
      <c r="E30" s="70"/>
      <c r="F30" s="71"/>
      <c r="G30" s="72">
        <f>SUM(G29)</f>
        <v>0</v>
      </c>
    </row>
    <row r="31" spans="1:7" ht="12" customHeight="1" x14ac:dyDescent="0.25">
      <c r="A31" s="48"/>
      <c r="B31" s="80"/>
      <c r="C31" s="81"/>
      <c r="D31" s="81"/>
      <c r="E31" s="81"/>
      <c r="F31" s="82"/>
      <c r="G31" s="82"/>
    </row>
    <row r="32" spans="1:7" ht="12" customHeight="1" x14ac:dyDescent="0.25">
      <c r="A32" s="53"/>
      <c r="B32" s="74" t="s">
        <v>26</v>
      </c>
      <c r="C32" s="75"/>
      <c r="D32" s="76"/>
      <c r="E32" s="76"/>
      <c r="F32" s="77"/>
      <c r="G32" s="77"/>
    </row>
    <row r="33" spans="1:11" ht="24" customHeight="1" x14ac:dyDescent="0.25">
      <c r="A33" s="53"/>
      <c r="B33" s="83" t="s">
        <v>16</v>
      </c>
      <c r="C33" s="83" t="s">
        <v>17</v>
      </c>
      <c r="D33" s="83" t="s">
        <v>18</v>
      </c>
      <c r="E33" s="83" t="s">
        <v>19</v>
      </c>
      <c r="F33" s="84" t="s">
        <v>20</v>
      </c>
      <c r="G33" s="83" t="s">
        <v>21</v>
      </c>
    </row>
    <row r="34" spans="1:11" ht="12.75" customHeight="1" x14ac:dyDescent="0.25">
      <c r="A34" s="61"/>
      <c r="B34" s="38" t="s">
        <v>61</v>
      </c>
      <c r="C34" s="9" t="s">
        <v>17</v>
      </c>
      <c r="D34" s="9">
        <v>1</v>
      </c>
      <c r="E34" s="10" t="s">
        <v>60</v>
      </c>
      <c r="F34" s="12">
        <v>150000</v>
      </c>
      <c r="G34" s="11">
        <f t="shared" ref="G34:G35" si="1">+F34*D34</f>
        <v>150000</v>
      </c>
    </row>
    <row r="35" spans="1:11" ht="12.75" customHeight="1" x14ac:dyDescent="0.25">
      <c r="A35" s="61"/>
      <c r="B35" s="39" t="s">
        <v>98</v>
      </c>
      <c r="C35" s="30" t="s">
        <v>99</v>
      </c>
      <c r="D35" s="30">
        <v>8</v>
      </c>
      <c r="E35" s="31" t="s">
        <v>100</v>
      </c>
      <c r="F35" s="37">
        <v>35000</v>
      </c>
      <c r="G35" s="32">
        <f t="shared" si="1"/>
        <v>280000</v>
      </c>
    </row>
    <row r="36" spans="1:11" ht="13.5" customHeight="1" x14ac:dyDescent="0.25">
      <c r="A36" s="53"/>
      <c r="B36" s="69" t="s">
        <v>27</v>
      </c>
      <c r="C36" s="70"/>
      <c r="D36" s="70"/>
      <c r="E36" s="70"/>
      <c r="F36" s="71"/>
      <c r="G36" s="72">
        <f>SUM(G34:G35)</f>
        <v>430000</v>
      </c>
    </row>
    <row r="37" spans="1:11" ht="12" customHeight="1" x14ac:dyDescent="0.25">
      <c r="A37" s="48"/>
      <c r="B37" s="80"/>
      <c r="C37" s="81"/>
      <c r="D37" s="81"/>
      <c r="E37" s="81"/>
      <c r="F37" s="82"/>
      <c r="G37" s="82"/>
    </row>
    <row r="38" spans="1:11" ht="12" customHeight="1" x14ac:dyDescent="0.25">
      <c r="A38" s="53"/>
      <c r="B38" s="74" t="s">
        <v>28</v>
      </c>
      <c r="C38" s="75"/>
      <c r="D38" s="76"/>
      <c r="E38" s="76"/>
      <c r="F38" s="77"/>
      <c r="G38" s="77"/>
    </row>
    <row r="39" spans="1:11" ht="24" customHeight="1" x14ac:dyDescent="0.25">
      <c r="A39" s="53"/>
      <c r="B39" s="84" t="s">
        <v>29</v>
      </c>
      <c r="C39" s="84" t="s">
        <v>30</v>
      </c>
      <c r="D39" s="84" t="s">
        <v>31</v>
      </c>
      <c r="E39" s="84" t="s">
        <v>19</v>
      </c>
      <c r="F39" s="84" t="s">
        <v>20</v>
      </c>
      <c r="G39" s="84" t="s">
        <v>21</v>
      </c>
      <c r="K39" s="85"/>
    </row>
    <row r="40" spans="1:11" ht="12.75" customHeight="1" x14ac:dyDescent="0.25">
      <c r="A40" s="61"/>
      <c r="B40" s="160" t="s">
        <v>32</v>
      </c>
      <c r="C40" s="161"/>
      <c r="D40" s="161"/>
      <c r="E40" s="161"/>
      <c r="F40" s="161"/>
      <c r="G40" s="162"/>
      <c r="K40" s="85"/>
    </row>
    <row r="41" spans="1:11" ht="12.75" customHeight="1" x14ac:dyDescent="0.25">
      <c r="A41" s="61"/>
      <c r="B41" s="38" t="s">
        <v>62</v>
      </c>
      <c r="C41" s="40" t="s">
        <v>33</v>
      </c>
      <c r="D41" s="19">
        <v>130</v>
      </c>
      <c r="E41" s="40" t="s">
        <v>101</v>
      </c>
      <c r="F41" s="163">
        <v>1476</v>
      </c>
      <c r="G41" s="41">
        <f>D41*F41</f>
        <v>191880</v>
      </c>
    </row>
    <row r="42" spans="1:11" ht="12.75" customHeight="1" x14ac:dyDescent="0.25">
      <c r="A42" s="61"/>
      <c r="B42" s="38" t="s">
        <v>63</v>
      </c>
      <c r="C42" s="40" t="s">
        <v>33</v>
      </c>
      <c r="D42" s="19">
        <v>350</v>
      </c>
      <c r="E42" s="40" t="s">
        <v>102</v>
      </c>
      <c r="F42" s="164">
        <v>1945</v>
      </c>
      <c r="G42" s="41">
        <f t="shared" ref="G42:G53" si="2">D42*F42</f>
        <v>680750</v>
      </c>
    </row>
    <row r="43" spans="1:11" ht="12.75" customHeight="1" x14ac:dyDescent="0.25">
      <c r="A43" s="61"/>
      <c r="B43" s="38" t="s">
        <v>64</v>
      </c>
      <c r="C43" s="40" t="s">
        <v>33</v>
      </c>
      <c r="D43" s="19">
        <v>80</v>
      </c>
      <c r="E43" s="40" t="s">
        <v>103</v>
      </c>
      <c r="F43" s="33">
        <v>1630</v>
      </c>
      <c r="G43" s="41">
        <f t="shared" si="2"/>
        <v>130400</v>
      </c>
    </row>
    <row r="44" spans="1:11" ht="12.75" customHeight="1" x14ac:dyDescent="0.25">
      <c r="A44" s="61"/>
      <c r="B44" s="42" t="s">
        <v>65</v>
      </c>
      <c r="C44" s="20" t="s">
        <v>33</v>
      </c>
      <c r="D44" s="20">
        <v>25</v>
      </c>
      <c r="E44" s="20" t="s">
        <v>66</v>
      </c>
      <c r="F44" s="165">
        <v>658</v>
      </c>
      <c r="G44" s="43">
        <f>+D44*F44</f>
        <v>16450</v>
      </c>
    </row>
    <row r="45" spans="1:11" ht="12.75" customHeight="1" x14ac:dyDescent="0.25">
      <c r="A45" s="61"/>
      <c r="B45" s="157" t="s">
        <v>67</v>
      </c>
      <c r="C45" s="158"/>
      <c r="D45" s="158"/>
      <c r="E45" s="158"/>
      <c r="F45" s="158"/>
      <c r="G45" s="159"/>
    </row>
    <row r="46" spans="1:11" ht="12.75" customHeight="1" x14ac:dyDescent="0.25">
      <c r="A46" s="61"/>
      <c r="B46" s="17" t="s">
        <v>68</v>
      </c>
      <c r="C46" s="40" t="s">
        <v>33</v>
      </c>
      <c r="D46" s="44">
        <v>14</v>
      </c>
      <c r="E46" s="40" t="s">
        <v>69</v>
      </c>
      <c r="F46" s="44">
        <v>9280</v>
      </c>
      <c r="G46" s="41">
        <f t="shared" ref="G46" si="3">D46*F46</f>
        <v>129920</v>
      </c>
    </row>
    <row r="47" spans="1:11" ht="12.75" customHeight="1" x14ac:dyDescent="0.25">
      <c r="A47" s="61"/>
      <c r="B47" s="17" t="s">
        <v>70</v>
      </c>
      <c r="C47" s="40" t="s">
        <v>118</v>
      </c>
      <c r="D47" s="44">
        <v>1</v>
      </c>
      <c r="E47" s="40" t="s">
        <v>95</v>
      </c>
      <c r="F47" s="44">
        <v>14400</v>
      </c>
      <c r="G47" s="41">
        <f>D47*F47</f>
        <v>14400</v>
      </c>
    </row>
    <row r="48" spans="1:11" ht="12.75" customHeight="1" x14ac:dyDescent="0.25">
      <c r="A48" s="61"/>
      <c r="B48" s="16" t="s">
        <v>34</v>
      </c>
      <c r="C48" s="17"/>
      <c r="D48" s="17"/>
      <c r="E48" s="17"/>
      <c r="F48" s="18"/>
      <c r="G48" s="41"/>
    </row>
    <row r="49" spans="1:7" ht="12.75" customHeight="1" x14ac:dyDescent="0.25">
      <c r="A49" s="61"/>
      <c r="B49" s="17" t="s">
        <v>71</v>
      </c>
      <c r="C49" s="40" t="s">
        <v>33</v>
      </c>
      <c r="D49" s="44">
        <v>1.3</v>
      </c>
      <c r="E49" s="40" t="s">
        <v>97</v>
      </c>
      <c r="F49" s="44">
        <v>73480</v>
      </c>
      <c r="G49" s="41">
        <f t="shared" si="2"/>
        <v>95524</v>
      </c>
    </row>
    <row r="50" spans="1:7" ht="12.75" customHeight="1" x14ac:dyDescent="0.25">
      <c r="A50" s="61"/>
      <c r="B50" s="17" t="s">
        <v>72</v>
      </c>
      <c r="C50" s="40" t="s">
        <v>107</v>
      </c>
      <c r="D50" s="44">
        <v>40</v>
      </c>
      <c r="E50" s="40" t="s">
        <v>104</v>
      </c>
      <c r="F50" s="44">
        <v>6400</v>
      </c>
      <c r="G50" s="41">
        <f t="shared" si="2"/>
        <v>256000</v>
      </c>
    </row>
    <row r="51" spans="1:7" ht="12.75" customHeight="1" x14ac:dyDescent="0.25">
      <c r="A51" s="61"/>
      <c r="B51" s="38" t="s">
        <v>73</v>
      </c>
      <c r="C51" s="40" t="s">
        <v>107</v>
      </c>
      <c r="D51" s="44">
        <v>1</v>
      </c>
      <c r="E51" s="40" t="s">
        <v>105</v>
      </c>
      <c r="F51" s="166">
        <v>46710</v>
      </c>
      <c r="G51" s="41">
        <f t="shared" si="2"/>
        <v>46710</v>
      </c>
    </row>
    <row r="52" spans="1:7" ht="12.75" customHeight="1" x14ac:dyDescent="0.25">
      <c r="A52" s="61"/>
      <c r="B52" s="154" t="s">
        <v>74</v>
      </c>
      <c r="C52" s="155"/>
      <c r="D52" s="155"/>
      <c r="E52" s="155"/>
      <c r="F52" s="155"/>
      <c r="G52" s="156"/>
    </row>
    <row r="53" spans="1:7" ht="12.75" customHeight="1" x14ac:dyDescent="0.25">
      <c r="A53" s="61"/>
      <c r="B53" s="38" t="s">
        <v>75</v>
      </c>
      <c r="C53" s="40" t="s">
        <v>107</v>
      </c>
      <c r="D53" s="44">
        <v>2.5</v>
      </c>
      <c r="E53" s="40" t="s">
        <v>106</v>
      </c>
      <c r="F53" s="44">
        <v>65000</v>
      </c>
      <c r="G53" s="41">
        <f t="shared" si="2"/>
        <v>162500</v>
      </c>
    </row>
    <row r="54" spans="1:7" ht="12.75" customHeight="1" x14ac:dyDescent="0.25">
      <c r="A54" s="61"/>
      <c r="B54" s="154" t="s">
        <v>76</v>
      </c>
      <c r="C54" s="155"/>
      <c r="D54" s="155"/>
      <c r="E54" s="155"/>
      <c r="F54" s="155"/>
      <c r="G54" s="156"/>
    </row>
    <row r="55" spans="1:7" ht="12.75" customHeight="1" x14ac:dyDescent="0.25">
      <c r="A55" s="61"/>
      <c r="B55" s="42" t="s">
        <v>119</v>
      </c>
      <c r="C55" s="20" t="s">
        <v>107</v>
      </c>
      <c r="D55" s="20">
        <v>2</v>
      </c>
      <c r="E55" s="20" t="s">
        <v>77</v>
      </c>
      <c r="F55" s="166">
        <v>9130</v>
      </c>
      <c r="G55" s="43">
        <f t="shared" ref="G55:G56" si="4">+D55*F55</f>
        <v>18260</v>
      </c>
    </row>
    <row r="56" spans="1:7" ht="12.75" customHeight="1" x14ac:dyDescent="0.25">
      <c r="A56" s="61"/>
      <c r="B56" s="42" t="s">
        <v>78</v>
      </c>
      <c r="C56" s="20" t="s">
        <v>107</v>
      </c>
      <c r="D56" s="20">
        <v>6</v>
      </c>
      <c r="E56" s="20" t="s">
        <v>79</v>
      </c>
      <c r="F56" s="166">
        <v>13962</v>
      </c>
      <c r="G56" s="43">
        <f t="shared" si="4"/>
        <v>83772</v>
      </c>
    </row>
    <row r="57" spans="1:7" ht="13.5" customHeight="1" x14ac:dyDescent="0.25">
      <c r="A57" s="53"/>
      <c r="B57" s="69" t="s">
        <v>35</v>
      </c>
      <c r="C57" s="70"/>
      <c r="D57" s="70"/>
      <c r="E57" s="70"/>
      <c r="F57" s="71"/>
      <c r="G57" s="72">
        <f>SUM(G40:G56)</f>
        <v>1826566</v>
      </c>
    </row>
    <row r="58" spans="1:7" ht="12" customHeight="1" x14ac:dyDescent="0.25">
      <c r="A58" s="48"/>
      <c r="B58" s="80"/>
      <c r="C58" s="81"/>
      <c r="D58" s="81"/>
      <c r="E58" s="86"/>
      <c r="F58" s="82"/>
      <c r="G58" s="82"/>
    </row>
    <row r="59" spans="1:7" ht="12" customHeight="1" x14ac:dyDescent="0.25">
      <c r="A59" s="53"/>
      <c r="B59" s="74" t="s">
        <v>36</v>
      </c>
      <c r="C59" s="75"/>
      <c r="D59" s="76"/>
      <c r="E59" s="76"/>
      <c r="F59" s="77"/>
      <c r="G59" s="77"/>
    </row>
    <row r="60" spans="1:7" ht="24" customHeight="1" x14ac:dyDescent="0.25">
      <c r="A60" s="53"/>
      <c r="B60" s="87" t="s">
        <v>37</v>
      </c>
      <c r="C60" s="88" t="s">
        <v>30</v>
      </c>
      <c r="D60" s="88" t="s">
        <v>31</v>
      </c>
      <c r="E60" s="87" t="s">
        <v>19</v>
      </c>
      <c r="F60" s="88" t="s">
        <v>20</v>
      </c>
      <c r="G60" s="87" t="s">
        <v>21</v>
      </c>
    </row>
    <row r="61" spans="1:7" ht="12.75" customHeight="1" x14ac:dyDescent="0.25">
      <c r="A61" s="89"/>
      <c r="B61" s="34" t="s">
        <v>80</v>
      </c>
      <c r="C61" s="21" t="s">
        <v>33</v>
      </c>
      <c r="D61" s="22">
        <v>1.6</v>
      </c>
      <c r="E61" s="21" t="s">
        <v>69</v>
      </c>
      <c r="F61" s="35">
        <v>637750</v>
      </c>
      <c r="G61" s="23">
        <f t="shared" ref="G61" si="5">+D61*F61</f>
        <v>1020400</v>
      </c>
    </row>
    <row r="62" spans="1:7" ht="12.75" customHeight="1" x14ac:dyDescent="0.25">
      <c r="A62" s="89"/>
      <c r="B62" s="24" t="s">
        <v>81</v>
      </c>
      <c r="C62" s="25" t="s">
        <v>82</v>
      </c>
      <c r="D62" s="26">
        <v>6000</v>
      </c>
      <c r="E62" s="27" t="s">
        <v>83</v>
      </c>
      <c r="F62" s="26">
        <v>53</v>
      </c>
      <c r="G62" s="28">
        <f>D62*F62</f>
        <v>318000</v>
      </c>
    </row>
    <row r="63" spans="1:7" ht="12.75" customHeight="1" x14ac:dyDescent="0.25">
      <c r="A63" s="89"/>
      <c r="B63" s="24" t="s">
        <v>84</v>
      </c>
      <c r="C63" s="25" t="s">
        <v>85</v>
      </c>
      <c r="D63" s="25">
        <v>1</v>
      </c>
      <c r="E63" s="29" t="s">
        <v>86</v>
      </c>
      <c r="F63" s="36">
        <v>50000</v>
      </c>
      <c r="G63" s="28">
        <f>D63*F63</f>
        <v>50000</v>
      </c>
    </row>
    <row r="64" spans="1:7" ht="12.75" customHeight="1" x14ac:dyDescent="0.25">
      <c r="A64" s="89"/>
      <c r="B64" s="24" t="s">
        <v>108</v>
      </c>
      <c r="C64" s="25" t="s">
        <v>33</v>
      </c>
      <c r="D64" s="26">
        <v>3500</v>
      </c>
      <c r="E64" s="27" t="s">
        <v>102</v>
      </c>
      <c r="F64" s="26">
        <v>250</v>
      </c>
      <c r="G64" s="28">
        <f t="shared" ref="G64" si="6">D64*F64</f>
        <v>875000</v>
      </c>
    </row>
    <row r="65" spans="1:7" ht="13.5" customHeight="1" x14ac:dyDescent="0.25">
      <c r="A65" s="53"/>
      <c r="B65" s="69" t="s">
        <v>38</v>
      </c>
      <c r="C65" s="70"/>
      <c r="D65" s="70"/>
      <c r="E65" s="70"/>
      <c r="F65" s="71"/>
      <c r="G65" s="72">
        <f>SUM(G61:G64)</f>
        <v>2263400</v>
      </c>
    </row>
    <row r="66" spans="1:7" ht="12" customHeight="1" x14ac:dyDescent="0.25">
      <c r="A66" s="48"/>
      <c r="B66" s="90"/>
      <c r="C66" s="90"/>
      <c r="D66" s="90"/>
      <c r="E66" s="90"/>
      <c r="F66" s="91"/>
      <c r="G66" s="91"/>
    </row>
    <row r="67" spans="1:7" ht="12" customHeight="1" x14ac:dyDescent="0.25">
      <c r="A67" s="89"/>
      <c r="B67" s="92" t="s">
        <v>39</v>
      </c>
      <c r="C67" s="93"/>
      <c r="D67" s="93"/>
      <c r="E67" s="93"/>
      <c r="F67" s="93"/>
      <c r="G67" s="94">
        <f>G25+G30+G36+G57+G65</f>
        <v>5244966</v>
      </c>
    </row>
    <row r="68" spans="1:7" ht="12" customHeight="1" x14ac:dyDescent="0.25">
      <c r="A68" s="89"/>
      <c r="B68" s="95" t="s">
        <v>40</v>
      </c>
      <c r="C68" s="96"/>
      <c r="D68" s="96"/>
      <c r="E68" s="96"/>
      <c r="F68" s="96"/>
      <c r="G68" s="97">
        <f>G67*0.05</f>
        <v>262248.3</v>
      </c>
    </row>
    <row r="69" spans="1:7" ht="12" customHeight="1" x14ac:dyDescent="0.25">
      <c r="A69" s="89"/>
      <c r="B69" s="98" t="s">
        <v>41</v>
      </c>
      <c r="C69" s="99"/>
      <c r="D69" s="99"/>
      <c r="E69" s="99"/>
      <c r="F69" s="99"/>
      <c r="G69" s="100">
        <f>G68+G67</f>
        <v>5507214.2999999998</v>
      </c>
    </row>
    <row r="70" spans="1:7" ht="12" customHeight="1" x14ac:dyDescent="0.25">
      <c r="A70" s="89"/>
      <c r="B70" s="95" t="s">
        <v>42</v>
      </c>
      <c r="C70" s="96"/>
      <c r="D70" s="96"/>
      <c r="E70" s="96"/>
      <c r="F70" s="96"/>
      <c r="G70" s="97">
        <f>G12</f>
        <v>10500000</v>
      </c>
    </row>
    <row r="71" spans="1:7" ht="12" customHeight="1" x14ac:dyDescent="0.25">
      <c r="A71" s="89"/>
      <c r="B71" s="101" t="s">
        <v>43</v>
      </c>
      <c r="C71" s="102"/>
      <c r="D71" s="102"/>
      <c r="E71" s="102"/>
      <c r="F71" s="102"/>
      <c r="G71" s="103">
        <f>G70-G69</f>
        <v>4992785.7</v>
      </c>
    </row>
    <row r="72" spans="1:7" ht="12" customHeight="1" x14ac:dyDescent="0.25">
      <c r="A72" s="89"/>
      <c r="B72" s="104" t="s">
        <v>123</v>
      </c>
      <c r="C72" s="105"/>
      <c r="D72" s="105"/>
      <c r="E72" s="105"/>
      <c r="F72" s="105"/>
      <c r="G72" s="106"/>
    </row>
    <row r="73" spans="1:7" ht="12.75" customHeight="1" thickBot="1" x14ac:dyDescent="0.3">
      <c r="A73" s="89"/>
      <c r="B73" s="107"/>
      <c r="C73" s="105"/>
      <c r="D73" s="105"/>
      <c r="E73" s="105"/>
      <c r="F73" s="105"/>
      <c r="G73" s="106"/>
    </row>
    <row r="74" spans="1:7" ht="12" customHeight="1" x14ac:dyDescent="0.25">
      <c r="A74" s="89"/>
      <c r="B74" s="108" t="s">
        <v>124</v>
      </c>
      <c r="C74" s="109"/>
      <c r="D74" s="109"/>
      <c r="E74" s="109"/>
      <c r="F74" s="110"/>
      <c r="G74" s="106"/>
    </row>
    <row r="75" spans="1:7" ht="12" customHeight="1" x14ac:dyDescent="0.25">
      <c r="A75" s="89"/>
      <c r="B75" s="111" t="s">
        <v>109</v>
      </c>
      <c r="C75" s="112"/>
      <c r="D75" s="112"/>
      <c r="E75" s="112"/>
      <c r="F75" s="113"/>
      <c r="G75" s="106"/>
    </row>
    <row r="76" spans="1:7" ht="12" customHeight="1" x14ac:dyDescent="0.25">
      <c r="A76" s="89"/>
      <c r="B76" s="111" t="s">
        <v>44</v>
      </c>
      <c r="C76" s="112"/>
      <c r="D76" s="112"/>
      <c r="E76" s="112"/>
      <c r="F76" s="113"/>
      <c r="G76" s="106"/>
    </row>
    <row r="77" spans="1:7" ht="12" customHeight="1" x14ac:dyDescent="0.25">
      <c r="A77" s="89"/>
      <c r="B77" s="111" t="s">
        <v>122</v>
      </c>
      <c r="C77" s="112"/>
      <c r="D77" s="112"/>
      <c r="E77" s="112"/>
      <c r="F77" s="113"/>
      <c r="G77" s="106"/>
    </row>
    <row r="78" spans="1:7" ht="12" customHeight="1" x14ac:dyDescent="0.25">
      <c r="A78" s="89"/>
      <c r="B78" s="111" t="s">
        <v>110</v>
      </c>
      <c r="C78" s="112"/>
      <c r="D78" s="112"/>
      <c r="E78" s="112"/>
      <c r="F78" s="113"/>
      <c r="G78" s="106"/>
    </row>
    <row r="79" spans="1:7" ht="12" customHeight="1" x14ac:dyDescent="0.25">
      <c r="A79" s="89"/>
      <c r="B79" s="111" t="s">
        <v>111</v>
      </c>
      <c r="C79" s="112"/>
      <c r="D79" s="112"/>
      <c r="E79" s="112"/>
      <c r="F79" s="113"/>
      <c r="G79" s="106"/>
    </row>
    <row r="80" spans="1:7" ht="12.75" customHeight="1" x14ac:dyDescent="0.25">
      <c r="A80" s="89"/>
      <c r="B80" s="111" t="s">
        <v>112</v>
      </c>
      <c r="C80" s="112"/>
      <c r="D80" s="112"/>
      <c r="E80" s="112"/>
      <c r="F80" s="113"/>
      <c r="G80" s="106"/>
    </row>
    <row r="81" spans="1:7" ht="12.75" customHeight="1" x14ac:dyDescent="0.25">
      <c r="A81" s="114"/>
      <c r="B81" s="111" t="s">
        <v>113</v>
      </c>
      <c r="C81" s="112"/>
      <c r="D81" s="112"/>
      <c r="E81" s="112"/>
      <c r="F81" s="113"/>
      <c r="G81" s="106"/>
    </row>
    <row r="82" spans="1:7" ht="12.75" customHeight="1" x14ac:dyDescent="0.25">
      <c r="A82" s="114"/>
      <c r="B82" s="111" t="s">
        <v>121</v>
      </c>
      <c r="C82" s="112"/>
      <c r="D82" s="112"/>
      <c r="E82" s="112"/>
      <c r="F82" s="113"/>
      <c r="G82" s="106"/>
    </row>
    <row r="83" spans="1:7" ht="12.75" customHeight="1" thickBot="1" x14ac:dyDescent="0.3">
      <c r="A83" s="114"/>
      <c r="B83" s="115" t="s">
        <v>114</v>
      </c>
      <c r="C83" s="116"/>
      <c r="D83" s="116"/>
      <c r="E83" s="116"/>
      <c r="F83" s="117"/>
      <c r="G83" s="106"/>
    </row>
    <row r="84" spans="1:7" ht="12.75" customHeight="1" x14ac:dyDescent="0.25">
      <c r="A84" s="89"/>
      <c r="B84" s="107"/>
      <c r="C84" s="112"/>
      <c r="D84" s="112"/>
      <c r="E84" s="112"/>
      <c r="F84" s="112"/>
      <c r="G84" s="106"/>
    </row>
    <row r="85" spans="1:7" ht="15" customHeight="1" thickBot="1" x14ac:dyDescent="0.3">
      <c r="A85" s="89"/>
      <c r="B85" s="144" t="s">
        <v>45</v>
      </c>
      <c r="C85" s="145"/>
      <c r="D85" s="118"/>
      <c r="E85" s="119"/>
      <c r="F85" s="119"/>
      <c r="G85" s="106"/>
    </row>
    <row r="86" spans="1:7" ht="12" customHeight="1" x14ac:dyDescent="0.25">
      <c r="A86" s="89"/>
      <c r="B86" s="120" t="s">
        <v>37</v>
      </c>
      <c r="C86" s="121" t="s">
        <v>116</v>
      </c>
      <c r="D86" s="122" t="s">
        <v>46</v>
      </c>
      <c r="E86" s="119"/>
      <c r="F86" s="119"/>
      <c r="G86" s="106"/>
    </row>
    <row r="87" spans="1:7" ht="12" customHeight="1" x14ac:dyDescent="0.25">
      <c r="A87" s="89"/>
      <c r="B87" s="123" t="s">
        <v>47</v>
      </c>
      <c r="C87" s="124">
        <f>G25</f>
        <v>725000</v>
      </c>
      <c r="D87" s="125">
        <f>(C87/C93)</f>
        <v>0.13164550360787666</v>
      </c>
      <c r="E87" s="119"/>
      <c r="F87" s="119"/>
      <c r="G87" s="106"/>
    </row>
    <row r="88" spans="1:7" ht="12" customHeight="1" x14ac:dyDescent="0.25">
      <c r="A88" s="89"/>
      <c r="B88" s="123" t="s">
        <v>48</v>
      </c>
      <c r="C88" s="126">
        <v>0</v>
      </c>
      <c r="D88" s="125">
        <v>0</v>
      </c>
      <c r="E88" s="119"/>
      <c r="F88" s="119"/>
      <c r="G88" s="106"/>
    </row>
    <row r="89" spans="1:7" ht="12" customHeight="1" x14ac:dyDescent="0.25">
      <c r="A89" s="89"/>
      <c r="B89" s="123" t="s">
        <v>49</v>
      </c>
      <c r="C89" s="124">
        <f>G36</f>
        <v>430000</v>
      </c>
      <c r="D89" s="125">
        <f>(C89/C93)</f>
        <v>7.8079402139844101E-2</v>
      </c>
      <c r="E89" s="119"/>
      <c r="F89" s="119"/>
      <c r="G89" s="106"/>
    </row>
    <row r="90" spans="1:7" ht="12" customHeight="1" x14ac:dyDescent="0.25">
      <c r="A90" s="89"/>
      <c r="B90" s="123" t="s">
        <v>29</v>
      </c>
      <c r="C90" s="124">
        <f>G57</f>
        <v>1826566</v>
      </c>
      <c r="D90" s="125">
        <f>(C90/C93)</f>
        <v>0.33166786336968945</v>
      </c>
      <c r="E90" s="119"/>
      <c r="F90" s="119"/>
      <c r="G90" s="106"/>
    </row>
    <row r="91" spans="1:7" ht="12" customHeight="1" x14ac:dyDescent="0.25">
      <c r="A91" s="89"/>
      <c r="B91" s="123" t="s">
        <v>50</v>
      </c>
      <c r="C91" s="127">
        <f>G65</f>
        <v>2263400</v>
      </c>
      <c r="D91" s="125">
        <f>(C91/C93)</f>
        <v>0.41098818326354214</v>
      </c>
      <c r="E91" s="128"/>
      <c r="F91" s="128"/>
      <c r="G91" s="106"/>
    </row>
    <row r="92" spans="1:7" ht="12" customHeight="1" x14ac:dyDescent="0.25">
      <c r="A92" s="89"/>
      <c r="B92" s="123" t="s">
        <v>51</v>
      </c>
      <c r="C92" s="127">
        <f>G68</f>
        <v>262248.3</v>
      </c>
      <c r="D92" s="125">
        <f>(C92/C93)</f>
        <v>4.7619047619047616E-2</v>
      </c>
      <c r="E92" s="128"/>
      <c r="F92" s="128"/>
      <c r="G92" s="106"/>
    </row>
    <row r="93" spans="1:7" ht="12.75" customHeight="1" thickBot="1" x14ac:dyDescent="0.3">
      <c r="A93" s="89"/>
      <c r="B93" s="129" t="s">
        <v>52</v>
      </c>
      <c r="C93" s="130">
        <f>SUM(C87:C92)</f>
        <v>5507214.2999999998</v>
      </c>
      <c r="D93" s="131">
        <f>SUM(D87:D92)</f>
        <v>1</v>
      </c>
      <c r="E93" s="128"/>
      <c r="F93" s="128"/>
      <c r="G93" s="106"/>
    </row>
    <row r="94" spans="1:7" ht="12" customHeight="1" x14ac:dyDescent="0.25">
      <c r="A94" s="89"/>
      <c r="B94" s="107"/>
      <c r="C94" s="105"/>
      <c r="D94" s="105"/>
      <c r="E94" s="105"/>
      <c r="F94" s="105"/>
      <c r="G94" s="106"/>
    </row>
    <row r="95" spans="1:7" ht="12.75" customHeight="1" x14ac:dyDescent="0.25">
      <c r="A95" s="89"/>
      <c r="B95" s="47"/>
      <c r="C95" s="105"/>
      <c r="D95" s="105"/>
      <c r="E95" s="105"/>
      <c r="F95" s="105"/>
      <c r="G95" s="106"/>
    </row>
    <row r="96" spans="1:7" ht="12" customHeight="1" thickBot="1" x14ac:dyDescent="0.3">
      <c r="A96" s="132"/>
      <c r="B96" s="133"/>
      <c r="C96" s="134" t="s">
        <v>87</v>
      </c>
      <c r="D96" s="135"/>
      <c r="E96" s="136"/>
      <c r="F96" s="137"/>
      <c r="G96" s="106"/>
    </row>
    <row r="97" spans="1:7" ht="12" customHeight="1" x14ac:dyDescent="0.25">
      <c r="A97" s="89"/>
      <c r="B97" s="138" t="s">
        <v>117</v>
      </c>
      <c r="C97" s="139">
        <v>3000</v>
      </c>
      <c r="D97" s="139">
        <v>3500</v>
      </c>
      <c r="E97" s="140">
        <v>4000</v>
      </c>
      <c r="F97" s="141"/>
      <c r="G97" s="142"/>
    </row>
    <row r="98" spans="1:7" ht="12.75" customHeight="1" thickBot="1" x14ac:dyDescent="0.3">
      <c r="A98" s="89"/>
      <c r="B98" s="129" t="s">
        <v>88</v>
      </c>
      <c r="C98" s="130">
        <f>(G69/C97)</f>
        <v>1835.7381</v>
      </c>
      <c r="D98" s="130">
        <f>(G69/D97)</f>
        <v>1573.4898000000001</v>
      </c>
      <c r="E98" s="143">
        <f>(G69/E97)</f>
        <v>1376.8035749999999</v>
      </c>
      <c r="F98" s="141"/>
      <c r="G98" s="142"/>
    </row>
    <row r="99" spans="1:7" ht="15.6" customHeight="1" x14ac:dyDescent="0.25">
      <c r="A99" s="89"/>
      <c r="B99" s="104" t="s">
        <v>53</v>
      </c>
      <c r="C99" s="112"/>
      <c r="D99" s="112"/>
      <c r="E99" s="112"/>
      <c r="F99" s="112"/>
      <c r="G99" s="112"/>
    </row>
  </sheetData>
  <mergeCells count="12">
    <mergeCell ref="B85:C85"/>
    <mergeCell ref="E13:F13"/>
    <mergeCell ref="E11:F11"/>
    <mergeCell ref="E10:F10"/>
    <mergeCell ref="E9:F9"/>
    <mergeCell ref="E14:F14"/>
    <mergeCell ref="E15:F15"/>
    <mergeCell ref="B17:G17"/>
    <mergeCell ref="B52:G52"/>
    <mergeCell ref="B45:G45"/>
    <mergeCell ref="B40:G40"/>
    <mergeCell ref="B54:G54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 MANTENCION</vt:lpstr>
      <vt:lpstr>'NOGAL MANTENCION'!Área_de_impresión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2022-06-20T21:11:39Z</cp:lastPrinted>
  <dcterms:created xsi:type="dcterms:W3CDTF">2020-11-27T12:49:26Z</dcterms:created>
  <dcterms:modified xsi:type="dcterms:W3CDTF">2022-06-20T21:11:48Z</dcterms:modified>
</cp:coreProperties>
</file>